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-15" windowWidth="14430" windowHeight="11940"/>
  </bookViews>
  <sheets>
    <sheet name="VILLAGES SUMMARY" sheetId="3" r:id="rId1"/>
    <sheet name="AMR to JULY RECONCILIATION" sheetId="6" r:id="rId2"/>
    <sheet name="Appx 1 Summary for Report" sheetId="4" r:id="rId3"/>
    <sheet name="BANBURY " sheetId="8" r:id="rId4"/>
    <sheet name="BICESTER " sheetId="9" r:id="rId5"/>
    <sheet name="VILLAGE SUSTAINABILITY STATS " sheetId="5" r:id="rId6"/>
  </sheets>
  <definedNames>
    <definedName name="_xlnm.Print_Area" localSheetId="1">'AMR to JULY RECONCILIATION'!$A$1:$G$101</definedName>
    <definedName name="_xlnm.Print_Area" localSheetId="5">'VILLAGE SUSTAINABILITY STATS '!$B$2:$I$29</definedName>
    <definedName name="_xlnm.Print_Area" localSheetId="0">'VILLAGES SUMMARY'!$A$44:$Y$119</definedName>
    <definedName name="_xlnm.Print_Titles" localSheetId="1">'AMR to JULY RECONCILIATION'!$1:$1</definedName>
    <definedName name="_xlnm.Print_Titles" localSheetId="0">'VILLAGES SUMMARY'!$A:$A,'VILLAGES SUMMARY'!$44:$47</definedName>
  </definedNames>
  <calcPr calcId="145621"/>
</workbook>
</file>

<file path=xl/calcChain.xml><?xml version="1.0" encoding="utf-8"?>
<calcChain xmlns="http://schemas.openxmlformats.org/spreadsheetml/2006/main">
  <c r="R124" i="3" l="1"/>
  <c r="R122" i="3"/>
  <c r="U119" i="3"/>
  <c r="I119" i="3"/>
  <c r="J119" i="3"/>
  <c r="K119" i="3"/>
  <c r="L119" i="3"/>
  <c r="M119" i="3"/>
  <c r="H119" i="3"/>
  <c r="L112" i="3" l="1"/>
  <c r="K115" i="3"/>
  <c r="K112" i="3"/>
  <c r="J115" i="3"/>
  <c r="J112" i="3"/>
  <c r="G119" i="3" l="1"/>
  <c r="B51" i="3" l="1"/>
  <c r="B50" i="3"/>
  <c r="Y24" i="9"/>
  <c r="X33" i="9"/>
  <c r="W33" i="9"/>
  <c r="W7" i="9" s="1"/>
  <c r="V33" i="9"/>
  <c r="V7" i="9" s="1"/>
  <c r="U33" i="9"/>
  <c r="T33" i="9"/>
  <c r="T7" i="9" s="1"/>
  <c r="S33" i="9"/>
  <c r="S7" i="9" s="1"/>
  <c r="R33" i="9"/>
  <c r="R7" i="9" s="1"/>
  <c r="Q33" i="9"/>
  <c r="P33" i="9"/>
  <c r="O33" i="9"/>
  <c r="O7" i="9" s="1"/>
  <c r="N33" i="9"/>
  <c r="N7" i="9" s="1"/>
  <c r="M33" i="9"/>
  <c r="M7" i="9" s="1"/>
  <c r="L33" i="9"/>
  <c r="L7" i="9" s="1"/>
  <c r="K33" i="9"/>
  <c r="K7" i="9" s="1"/>
  <c r="J33" i="9"/>
  <c r="J7" i="9" s="1"/>
  <c r="I33" i="9"/>
  <c r="I7" i="9" s="1"/>
  <c r="H33" i="9"/>
  <c r="H7" i="9" s="1"/>
  <c r="G33" i="9"/>
  <c r="G7" i="9" s="1"/>
  <c r="Y32" i="9"/>
  <c r="Y31" i="9"/>
  <c r="Y30" i="9"/>
  <c r="Y29" i="9"/>
  <c r="Y28" i="9"/>
  <c r="Y27" i="9"/>
  <c r="Y26" i="9"/>
  <c r="Y25" i="9"/>
  <c r="Y23" i="9"/>
  <c r="Y22" i="9"/>
  <c r="Y21" i="9"/>
  <c r="Y20" i="9"/>
  <c r="Y19" i="9"/>
  <c r="Y18" i="9"/>
  <c r="Y17" i="9"/>
  <c r="Y15" i="9"/>
  <c r="Y14" i="9"/>
  <c r="Y13" i="9"/>
  <c r="Y12" i="9"/>
  <c r="Y11" i="9"/>
  <c r="Y10" i="9"/>
  <c r="X7" i="9"/>
  <c r="U7" i="9"/>
  <c r="Q7" i="9"/>
  <c r="P7" i="9"/>
  <c r="C8" i="8"/>
  <c r="C7" i="8"/>
  <c r="Y7" i="8"/>
  <c r="H7" i="8"/>
  <c r="I7" i="8"/>
  <c r="J7" i="8"/>
  <c r="K7" i="8"/>
  <c r="L7" i="8"/>
  <c r="M7" i="8"/>
  <c r="N7" i="8"/>
  <c r="O7" i="8"/>
  <c r="P7" i="8"/>
  <c r="Q7" i="8"/>
  <c r="R7" i="8"/>
  <c r="S7" i="8"/>
  <c r="T7" i="8"/>
  <c r="U7" i="8"/>
  <c r="V7" i="8"/>
  <c r="W7" i="8"/>
  <c r="X7" i="8"/>
  <c r="G7" i="8"/>
  <c r="H53" i="8"/>
  <c r="I53" i="8"/>
  <c r="J53" i="8"/>
  <c r="K53" i="8"/>
  <c r="L53" i="8"/>
  <c r="M53" i="8"/>
  <c r="N53" i="8"/>
  <c r="O53" i="8"/>
  <c r="P53" i="8"/>
  <c r="Q53" i="8"/>
  <c r="R53" i="8"/>
  <c r="S53" i="8"/>
  <c r="T53" i="8"/>
  <c r="U53" i="8"/>
  <c r="V53" i="8"/>
  <c r="W53" i="8"/>
  <c r="X53" i="8"/>
  <c r="G53" i="8"/>
  <c r="Y46" i="8"/>
  <c r="Y47" i="8"/>
  <c r="Y48" i="8"/>
  <c r="Y49" i="8"/>
  <c r="Y50" i="8"/>
  <c r="Y51" i="8"/>
  <c r="Y43" i="8"/>
  <c r="Y44" i="8"/>
  <c r="Y53" i="8" s="1"/>
  <c r="Y10" i="8"/>
  <c r="Y11" i="8"/>
  <c r="Y12" i="8"/>
  <c r="Y13" i="8"/>
  <c r="Y14" i="8"/>
  <c r="Y15" i="8"/>
  <c r="Y16" i="8"/>
  <c r="Y17" i="8"/>
  <c r="Y18" i="8"/>
  <c r="Y19" i="8"/>
  <c r="Y20" i="8"/>
  <c r="Y21" i="8"/>
  <c r="Y22" i="8"/>
  <c r="Y23" i="8"/>
  <c r="Y24" i="8"/>
  <c r="Y26" i="8"/>
  <c r="Y27" i="8"/>
  <c r="Y28" i="8"/>
  <c r="Y29" i="8"/>
  <c r="Y30" i="8"/>
  <c r="Y31" i="8"/>
  <c r="Y32" i="8"/>
  <c r="Y33" i="8"/>
  <c r="Y34" i="8"/>
  <c r="Y35" i="8"/>
  <c r="Y36" i="8"/>
  <c r="Y37" i="8"/>
  <c r="Y38" i="8"/>
  <c r="Y39" i="8"/>
  <c r="Y40" i="8"/>
  <c r="Y41" i="8"/>
  <c r="Y42" i="8"/>
  <c r="C7" i="3"/>
  <c r="C8" i="3"/>
  <c r="C6" i="3"/>
  <c r="C51" i="3"/>
  <c r="C50" i="3"/>
  <c r="C8" i="9" l="1"/>
  <c r="Y7" i="9"/>
  <c r="Y33" i="9"/>
  <c r="C7" i="9"/>
  <c r="K118" i="3"/>
  <c r="J117" i="3"/>
  <c r="I117" i="3"/>
  <c r="K113" i="3"/>
  <c r="J113" i="3"/>
  <c r="L114" i="3"/>
  <c r="M114" i="3"/>
  <c r="K114" i="3"/>
  <c r="I112" i="3"/>
  <c r="H112" i="3"/>
  <c r="K116" i="3"/>
  <c r="J116" i="3"/>
  <c r="I116" i="3"/>
  <c r="F16" i="6"/>
  <c r="C88" i="6"/>
  <c r="B88" i="6"/>
  <c r="D74" i="6"/>
  <c r="D73" i="6"/>
  <c r="E68" i="6"/>
  <c r="E67" i="6"/>
  <c r="E66" i="6"/>
  <c r="F4" i="6"/>
  <c r="F5" i="6"/>
  <c r="F9" i="6"/>
  <c r="F10" i="6"/>
  <c r="F12" i="6"/>
  <c r="F13" i="6"/>
  <c r="F14" i="6"/>
  <c r="F15" i="6"/>
  <c r="F17" i="6"/>
  <c r="F18" i="6"/>
  <c r="F19" i="6"/>
  <c r="F20" i="6"/>
  <c r="F21" i="6"/>
  <c r="F22" i="6"/>
  <c r="F23" i="6"/>
  <c r="F24" i="6"/>
  <c r="F25" i="6"/>
  <c r="F26" i="6"/>
  <c r="F27" i="6"/>
  <c r="F31" i="6"/>
  <c r="F32" i="6"/>
  <c r="F33" i="6"/>
  <c r="F35" i="6"/>
  <c r="F37" i="6"/>
  <c r="F38" i="6"/>
  <c r="F39" i="6"/>
  <c r="F40" i="6"/>
  <c r="F42" i="6"/>
  <c r="F43" i="6"/>
  <c r="F44" i="6"/>
  <c r="F45" i="6"/>
  <c r="F46" i="6"/>
  <c r="F47" i="6"/>
  <c r="F49" i="6"/>
  <c r="F50" i="6"/>
  <c r="F51" i="6"/>
  <c r="F52" i="6"/>
  <c r="F53" i="6"/>
  <c r="F54" i="6"/>
  <c r="F56" i="6"/>
  <c r="F57" i="6"/>
  <c r="F58" i="6"/>
  <c r="F61" i="6"/>
  <c r="F3" i="6"/>
  <c r="E36" i="6"/>
  <c r="F36" i="6" s="1"/>
  <c r="E11" i="6" l="1"/>
  <c r="E28" i="6" s="1"/>
  <c r="E65" i="6" s="1"/>
  <c r="E69" i="6" s="1"/>
  <c r="E59" i="6"/>
  <c r="F11" i="6"/>
  <c r="D95" i="6"/>
  <c r="D87" i="6"/>
  <c r="D86" i="6"/>
  <c r="D79" i="6"/>
  <c r="D81" i="6"/>
  <c r="D82" i="6"/>
  <c r="D85" i="6"/>
  <c r="D84" i="6"/>
  <c r="D78" i="6"/>
  <c r="D77" i="6"/>
  <c r="D76" i="6"/>
  <c r="D88" i="6" s="1"/>
  <c r="C66" i="6"/>
  <c r="F66" i="6" s="1"/>
  <c r="C67" i="6"/>
  <c r="F67" i="6" s="1"/>
  <c r="C68" i="6"/>
  <c r="F68" i="6" s="1"/>
  <c r="B68" i="6"/>
  <c r="B67" i="6"/>
  <c r="B66" i="6"/>
  <c r="D36" i="6"/>
  <c r="S4" i="6"/>
  <c r="S3" i="6"/>
  <c r="D61" i="6"/>
  <c r="D4" i="6"/>
  <c r="D3" i="6"/>
  <c r="D32" i="6"/>
  <c r="D33" i="6"/>
  <c r="D34" i="6"/>
  <c r="D35" i="6"/>
  <c r="D37" i="6"/>
  <c r="D38" i="6"/>
  <c r="D39" i="6"/>
  <c r="D40" i="6"/>
  <c r="D42" i="6"/>
  <c r="D43" i="6"/>
  <c r="D44" i="6"/>
  <c r="D45" i="6"/>
  <c r="D46" i="6"/>
  <c r="D47" i="6"/>
  <c r="D49" i="6"/>
  <c r="D50" i="6"/>
  <c r="D51" i="6"/>
  <c r="D52" i="6"/>
  <c r="D53" i="6"/>
  <c r="D54" i="6"/>
  <c r="D56" i="6"/>
  <c r="D57" i="6"/>
  <c r="D58" i="6"/>
  <c r="D31" i="6"/>
  <c r="C59" i="6"/>
  <c r="F59" i="6" s="1"/>
  <c r="B59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9" i="6"/>
  <c r="D10" i="6"/>
  <c r="D11" i="6"/>
  <c r="D12" i="6"/>
  <c r="D5" i="6"/>
  <c r="C28" i="6"/>
  <c r="F28" i="6" s="1"/>
  <c r="B28" i="6"/>
  <c r="Y59" i="3"/>
  <c r="Y60" i="3"/>
  <c r="Y61" i="3"/>
  <c r="Y62" i="3"/>
  <c r="Y63" i="3"/>
  <c r="Y64" i="3"/>
  <c r="Y65" i="3"/>
  <c r="Y66" i="3"/>
  <c r="Y67" i="3"/>
  <c r="Y68" i="3"/>
  <c r="Y69" i="3"/>
  <c r="Y70" i="3"/>
  <c r="Y71" i="3"/>
  <c r="Y72" i="3"/>
  <c r="Y73" i="3"/>
  <c r="Y74" i="3"/>
  <c r="Y75" i="3"/>
  <c r="Y76" i="3"/>
  <c r="Y82" i="3"/>
  <c r="Y83" i="3"/>
  <c r="Y84" i="3"/>
  <c r="Y86" i="3"/>
  <c r="Y87" i="3"/>
  <c r="Y88" i="3"/>
  <c r="Y89" i="3"/>
  <c r="Y90" i="3"/>
  <c r="Y92" i="3"/>
  <c r="Y93" i="3"/>
  <c r="Y94" i="3"/>
  <c r="Y95" i="3"/>
  <c r="Y96" i="3"/>
  <c r="Y97" i="3"/>
  <c r="Y99" i="3"/>
  <c r="Y100" i="3"/>
  <c r="Y101" i="3"/>
  <c r="Y102" i="3"/>
  <c r="Y103" i="3"/>
  <c r="Y104" i="3"/>
  <c r="Y106" i="3"/>
  <c r="Y107" i="3"/>
  <c r="Y108" i="3"/>
  <c r="Y58" i="3"/>
  <c r="P110" i="3"/>
  <c r="P53" i="3" s="1"/>
  <c r="P54" i="3" s="1"/>
  <c r="Q110" i="3"/>
  <c r="Q53" i="3" s="1"/>
  <c r="Q54" i="3" s="1"/>
  <c r="Y50" i="3"/>
  <c r="Y51" i="3"/>
  <c r="Y52" i="3"/>
  <c r="Y110" i="3" l="1"/>
  <c r="E62" i="6"/>
  <c r="E70" i="6" s="1"/>
  <c r="D93" i="6"/>
  <c r="D94" i="6"/>
  <c r="D92" i="6"/>
  <c r="D68" i="6"/>
  <c r="B62" i="6"/>
  <c r="D67" i="6"/>
  <c r="D66" i="6"/>
  <c r="C62" i="6"/>
  <c r="F62" i="6" s="1"/>
  <c r="B65" i="6"/>
  <c r="C65" i="6"/>
  <c r="F65" i="6" s="1"/>
  <c r="D59" i="6"/>
  <c r="S59" i="6"/>
  <c r="D28" i="6"/>
  <c r="O110" i="3"/>
  <c r="R110" i="3"/>
  <c r="S110" i="3"/>
  <c r="T110" i="3"/>
  <c r="U110" i="3"/>
  <c r="V110" i="3"/>
  <c r="W110" i="3"/>
  <c r="X110" i="3"/>
  <c r="N110" i="3"/>
  <c r="H110" i="3"/>
  <c r="H53" i="3" s="1"/>
  <c r="H54" i="3" s="1"/>
  <c r="I110" i="3"/>
  <c r="I53" i="3" s="1"/>
  <c r="I54" i="3" s="1"/>
  <c r="J110" i="3"/>
  <c r="J53" i="3" s="1"/>
  <c r="J54" i="3" s="1"/>
  <c r="K110" i="3"/>
  <c r="K53" i="3" s="1"/>
  <c r="K54" i="3" s="1"/>
  <c r="L110" i="3"/>
  <c r="L53" i="3" s="1"/>
  <c r="L54" i="3" s="1"/>
  <c r="M110" i="3"/>
  <c r="M53" i="3" s="1"/>
  <c r="M54" i="3" s="1"/>
  <c r="G110" i="3"/>
  <c r="G53" i="3" s="1"/>
  <c r="E37" i="3"/>
  <c r="E33" i="3"/>
  <c r="F14" i="3"/>
  <c r="F15" i="3"/>
  <c r="F16" i="3"/>
  <c r="F13" i="3"/>
  <c r="C17" i="3"/>
  <c r="D17" i="3"/>
  <c r="E17" i="3"/>
  <c r="B17" i="3"/>
  <c r="G54" i="3" l="1"/>
  <c r="B69" i="6"/>
  <c r="B70" i="6" s="1"/>
  <c r="D91" i="6"/>
  <c r="D97" i="6" s="1"/>
  <c r="D101" i="6" s="1"/>
  <c r="C69" i="6"/>
  <c r="F69" i="6" s="1"/>
  <c r="D65" i="6"/>
  <c r="D62" i="6"/>
  <c r="F17" i="3"/>
  <c r="D69" i="6" l="1"/>
  <c r="D70" i="6" s="1"/>
  <c r="C70" i="6"/>
  <c r="F70" i="6" s="1"/>
  <c r="I6" i="3"/>
  <c r="I7" i="3"/>
  <c r="N7" i="3" s="1"/>
  <c r="I8" i="3"/>
  <c r="M9" i="3"/>
  <c r="L9" i="3"/>
  <c r="K9" i="3"/>
  <c r="J9" i="3"/>
  <c r="H9" i="3"/>
  <c r="G9" i="3"/>
  <c r="F9" i="3"/>
  <c r="N8" i="3" l="1"/>
  <c r="N6" i="3"/>
  <c r="O6" i="3" s="1"/>
  <c r="I9" i="3"/>
  <c r="N9" i="3" s="1"/>
  <c r="O9" i="3" s="1"/>
  <c r="O7" i="3"/>
  <c r="C30" i="5"/>
  <c r="O8" i="3" l="1"/>
  <c r="I11" i="4"/>
  <c r="I10" i="4"/>
  <c r="I9" i="4"/>
  <c r="F53" i="3"/>
  <c r="F52" i="3"/>
  <c r="H12" i="4"/>
  <c r="G12" i="4"/>
  <c r="F12" i="4"/>
  <c r="E12" i="4"/>
  <c r="B52" i="3" l="1"/>
  <c r="C52" i="3"/>
  <c r="AB53" i="3"/>
  <c r="AD53" i="3" s="1"/>
  <c r="C53" i="3"/>
  <c r="F54" i="3"/>
  <c r="I12" i="4"/>
  <c r="V53" i="3" l="1"/>
  <c r="V54" i="3" s="1"/>
  <c r="W53" i="3"/>
  <c r="W54" i="3" s="1"/>
  <c r="X53" i="3"/>
  <c r="X54" i="3" s="1"/>
  <c r="B22" i="3"/>
  <c r="C27" i="3"/>
  <c r="N53" i="3"/>
  <c r="O53" i="3"/>
  <c r="O54" i="3" s="1"/>
  <c r="R53" i="3"/>
  <c r="R54" i="3" s="1"/>
  <c r="S53" i="3"/>
  <c r="S54" i="3" s="1"/>
  <c r="T53" i="3"/>
  <c r="T54" i="3" s="1"/>
  <c r="U53" i="3"/>
  <c r="U54" i="3" s="1"/>
  <c r="B53" i="3" l="1"/>
  <c r="N54" i="3"/>
  <c r="Y54" i="3" s="1"/>
  <c r="Y53" i="3"/>
  <c r="AE53" i="3" s="1"/>
  <c r="AF53" i="3" s="1"/>
  <c r="E39" i="3"/>
  <c r="E41" i="3" s="1"/>
</calcChain>
</file>

<file path=xl/comments1.xml><?xml version="1.0" encoding="utf-8"?>
<comments xmlns="http://schemas.openxmlformats.org/spreadsheetml/2006/main">
  <authors>
    <author>Robin</author>
  </authors>
  <commentList>
    <comment ref="J6" authorId="0">
      <text>
        <r>
          <rPr>
            <b/>
            <sz val="9"/>
            <color indexed="81"/>
            <rFont val="Tahoma"/>
            <family val="2"/>
          </rPr>
          <t>Robin:</t>
        </r>
        <r>
          <rPr>
            <sz val="9"/>
            <color indexed="81"/>
            <rFont val="Tahoma"/>
            <family val="2"/>
          </rPr>
          <t xml:space="preserve">
6,100 - 1,606 = 4,494
</t>
        </r>
      </text>
    </comment>
    <comment ref="J7" authorId="0">
      <text>
        <r>
          <rPr>
            <b/>
            <sz val="9"/>
            <color indexed="81"/>
            <rFont val="Tahoma"/>
            <family val="2"/>
          </rPr>
          <t>Robin:</t>
        </r>
        <r>
          <rPr>
            <sz val="9"/>
            <color indexed="81"/>
            <rFont val="Tahoma"/>
            <family val="2"/>
          </rPr>
          <t xml:space="preserve">
9,272 -1,411 =7,861</t>
        </r>
      </text>
    </comment>
    <comment ref="J8" authorId="0">
      <text>
        <r>
          <rPr>
            <b/>
            <sz val="9"/>
            <color indexed="81"/>
            <rFont val="Tahoma"/>
            <family val="2"/>
          </rPr>
          <t>Robin:</t>
        </r>
        <r>
          <rPr>
            <sz val="9"/>
            <color indexed="81"/>
            <rFont val="Tahoma"/>
            <family val="2"/>
          </rPr>
          <t xml:space="preserve">
4,308-1,254=3,054
</t>
        </r>
      </text>
    </comment>
    <comment ref="H50" authorId="0">
      <text>
        <r>
          <rPr>
            <b/>
            <sz val="9"/>
            <color indexed="81"/>
            <rFont val="Tahoma"/>
            <family val="2"/>
          </rPr>
          <t>Robin:</t>
        </r>
        <r>
          <rPr>
            <sz val="9"/>
            <color indexed="81"/>
            <rFont val="Tahoma"/>
            <family val="2"/>
          </rPr>
          <t xml:space="preserve">
340 completed + 130 for 17/18
AMR did not have 17/18 year but July update did.
Both Heyford and Windfalls completion "fudged" to reconcile to 5,966 number AMR page 6 bullet point 3</t>
        </r>
      </text>
    </comment>
    <comment ref="H51" authorId="0">
      <text>
        <r>
          <rPr>
            <b/>
            <sz val="9"/>
            <color indexed="81"/>
            <rFont val="Tahoma"/>
            <family val="2"/>
          </rPr>
          <t>Robin:</t>
        </r>
        <r>
          <rPr>
            <sz val="9"/>
            <color indexed="81"/>
            <rFont val="Tahoma"/>
            <family val="2"/>
          </rPr>
          <t xml:space="preserve">
504 completed + 28for 17/18
See comment in cell above</t>
        </r>
      </text>
    </comment>
    <comment ref="I51" authorId="0">
      <text>
        <r>
          <rPr>
            <b/>
            <sz val="9"/>
            <color indexed="81"/>
            <rFont val="Tahoma"/>
            <family val="2"/>
          </rPr>
          <t>Robin:</t>
        </r>
        <r>
          <rPr>
            <sz val="9"/>
            <color indexed="81"/>
            <rFont val="Tahoma"/>
            <family val="2"/>
          </rPr>
          <t xml:space="preserve">
17/18                            61
18/19  (61-28)             33
TOTAL                      194
See comments in Cells in previous column.
AMR did not have 17/18 year but July uipdate did</t>
        </r>
      </text>
    </comment>
  </commentList>
</comments>
</file>

<file path=xl/sharedStrings.xml><?xml version="1.0" encoding="utf-8"?>
<sst xmlns="http://schemas.openxmlformats.org/spreadsheetml/2006/main" count="511" uniqueCount="287">
  <si>
    <t>2015 Adopted Plan</t>
  </si>
  <si>
    <t xml:space="preserve">Completed Identified </t>
  </si>
  <si>
    <t xml:space="preserve">Specific Developable </t>
  </si>
  <si>
    <t xml:space="preserve">Remaining </t>
  </si>
  <si>
    <t xml:space="preserve">Total </t>
  </si>
  <si>
    <t>4A/4B/4C</t>
  </si>
  <si>
    <t xml:space="preserve">Banbury </t>
  </si>
  <si>
    <t>Bicester</t>
  </si>
  <si>
    <t xml:space="preserve">Other </t>
  </si>
  <si>
    <t>Over (Under)</t>
  </si>
  <si>
    <t>Completions 2011 - 2014</t>
  </si>
  <si>
    <t xml:space="preserve">Allocations </t>
  </si>
  <si>
    <t>Windfalls &lt;10</t>
  </si>
  <si>
    <t xml:space="preserve">Heyford </t>
  </si>
  <si>
    <t xml:space="preserve">Kidlington </t>
  </si>
  <si>
    <t xml:space="preserve">Steeple Aston </t>
  </si>
  <si>
    <t xml:space="preserve">Hook Norton Sibford Road </t>
  </si>
  <si>
    <t xml:space="preserve">Adderbury N of Milton Rd </t>
  </si>
  <si>
    <t xml:space="preserve">Windfalls </t>
  </si>
  <si>
    <t xml:space="preserve">Total Other </t>
  </si>
  <si>
    <t xml:space="preserve">TOTAL </t>
  </si>
  <si>
    <t>Total Completions and Projected Completions</t>
  </si>
  <si>
    <t xml:space="preserve">Completed </t>
  </si>
  <si>
    <t xml:space="preserve">Projected </t>
  </si>
  <si>
    <t>1A/2A/3A</t>
  </si>
  <si>
    <t>1B/2B/3B</t>
  </si>
  <si>
    <t>1C/2C/3C</t>
  </si>
  <si>
    <t xml:space="preserve">Villages Total </t>
  </si>
  <si>
    <t xml:space="preserve">Villages </t>
  </si>
  <si>
    <t xml:space="preserve">Upper Heyford </t>
  </si>
  <si>
    <t>Bodicote</t>
  </si>
  <si>
    <t xml:space="preserve">Hook Norton </t>
  </si>
  <si>
    <t>Projections 18/19</t>
  </si>
  <si>
    <t>Projections 19/20</t>
  </si>
  <si>
    <t>Projections 20/21</t>
  </si>
  <si>
    <t>Projections 21/22</t>
  </si>
  <si>
    <t>Projections 22/23</t>
  </si>
  <si>
    <t>Projections 23/24</t>
  </si>
  <si>
    <t>Projections 24/25</t>
  </si>
  <si>
    <t>Projections 27/28</t>
  </si>
  <si>
    <t>Projections 28/29</t>
  </si>
  <si>
    <t>Projections 29/30</t>
  </si>
  <si>
    <t>Projections 30/31</t>
  </si>
  <si>
    <t>Completion 2011 - 2014</t>
  </si>
  <si>
    <t xml:space="preserve">    DLO Caversfield </t>
  </si>
  <si>
    <t xml:space="preserve">    Rural Areas &gt; 10 inc Kidlington</t>
  </si>
  <si>
    <t>Planning Permission at 31 March 14</t>
  </si>
  <si>
    <t>Villages Total per 2014</t>
  </si>
  <si>
    <t xml:space="preserve">Cherwell 2015 Plan </t>
  </si>
  <si>
    <t xml:space="preserve">Total Heyford </t>
  </si>
  <si>
    <t xml:space="preserve">Total Windfall </t>
  </si>
  <si>
    <t>/3A</t>
  </si>
  <si>
    <t>/3B</t>
  </si>
  <si>
    <t>/3C</t>
  </si>
  <si>
    <t>/4C</t>
  </si>
  <si>
    <t xml:space="preserve">Deliverable(Available, Suitable and Achievable)  Sites </t>
  </si>
  <si>
    <t xml:space="preserve">DLO Caverfield </t>
  </si>
  <si>
    <t xml:space="preserve">Windfalls &lt;10 dwellings </t>
  </si>
  <si>
    <t xml:space="preserve">&gt; 10 Dwellings </t>
  </si>
  <si>
    <t>Planning permissions2011 - 2014</t>
  </si>
  <si>
    <t xml:space="preserve">DLO Caversfield </t>
  </si>
  <si>
    <t xml:space="preserve">Policy Villages 2 </t>
  </si>
  <si>
    <t>Cherwell Plan page 250</t>
  </si>
  <si>
    <t xml:space="preserve">Policy Villages 5 </t>
  </si>
  <si>
    <t>Cherwell Plan page 257</t>
  </si>
  <si>
    <t>Cherwell Plan page 249</t>
  </si>
  <si>
    <t>Policy BSC 1 Page 61</t>
  </si>
  <si>
    <t>Planning permissions 2011 - 2014</t>
  </si>
  <si>
    <t xml:space="preserve">Hayfield Homes </t>
  </si>
  <si>
    <t xml:space="preserve">Miller Homes / Weavers Field </t>
  </si>
  <si>
    <t xml:space="preserve">Miller Homes / Woodlands </t>
  </si>
  <si>
    <t xml:space="preserve">Cala Homes </t>
  </si>
  <si>
    <t xml:space="preserve">Nicholas King / Clockmakers Turn </t>
  </si>
  <si>
    <t xml:space="preserve">Barwell Homes </t>
  </si>
  <si>
    <t xml:space="preserve">David Wilson Homes </t>
  </si>
  <si>
    <t xml:space="preserve">Duchy Field </t>
  </si>
  <si>
    <t xml:space="preserve">Port Devon / Enslow Mill Wharf </t>
  </si>
  <si>
    <t>Developer on site, under construction</t>
  </si>
  <si>
    <t xml:space="preserve">Planning permission granted </t>
  </si>
  <si>
    <t xml:space="preserve">Site appears earmarked on ground </t>
  </si>
  <si>
    <t>Completed to 31 March 2017</t>
  </si>
  <si>
    <t xml:space="preserve">Launton Appeal </t>
  </si>
  <si>
    <t>Bellway Homes / Ardley Gardens</t>
  </si>
  <si>
    <t xml:space="preserve">Blackthorne Meadows </t>
  </si>
  <si>
    <t xml:space="preserve">JULY UPDATE PAGE 16 </t>
  </si>
  <si>
    <r>
      <rPr>
        <b/>
        <sz val="11"/>
        <color rgb="FFFF0000"/>
        <rFont val="Calibri"/>
        <family val="2"/>
        <scheme val="minor"/>
      </rPr>
      <t>Kidlington</t>
    </r>
    <r>
      <rPr>
        <sz val="11"/>
        <color theme="1"/>
        <rFont val="Calibri"/>
        <family val="2"/>
        <scheme val="minor"/>
      </rPr>
      <t xml:space="preserve"> Lakesmere</t>
    </r>
  </si>
  <si>
    <r>
      <rPr>
        <b/>
        <sz val="11"/>
        <color rgb="FFFF0000"/>
        <rFont val="Calibri"/>
        <family val="2"/>
        <scheme val="minor"/>
      </rPr>
      <t>Kidlington</t>
    </r>
    <r>
      <rPr>
        <sz val="11"/>
        <color theme="1"/>
        <rFont val="Calibri"/>
        <family val="2"/>
        <scheme val="minor"/>
      </rPr>
      <t xml:space="preserve"> Rookery </t>
    </r>
  </si>
  <si>
    <r>
      <rPr>
        <b/>
        <sz val="11"/>
        <color rgb="FFFF0000"/>
        <rFont val="Calibri"/>
        <family val="2"/>
        <scheme val="minor"/>
      </rPr>
      <t>Ambrosden</t>
    </r>
    <r>
      <rPr>
        <sz val="11"/>
        <color theme="1"/>
        <rFont val="Calibri"/>
        <family val="2"/>
        <scheme val="minor"/>
      </rPr>
      <t xml:space="preserve"> Merton Rd</t>
    </r>
  </si>
  <si>
    <r>
      <rPr>
        <b/>
        <sz val="11"/>
        <color rgb="FFFF0000"/>
        <rFont val="Calibri"/>
        <family val="2"/>
        <scheme val="minor"/>
      </rPr>
      <t>Launton</t>
    </r>
    <r>
      <rPr>
        <sz val="11"/>
        <color theme="1"/>
        <rFont val="Calibri"/>
        <family val="2"/>
        <scheme val="minor"/>
      </rPr>
      <t xml:space="preserve">  Chestnut Close </t>
    </r>
  </si>
  <si>
    <r>
      <rPr>
        <b/>
        <sz val="11"/>
        <color rgb="FFFF0000"/>
        <rFont val="Calibri"/>
        <family val="2"/>
        <scheme val="minor"/>
      </rPr>
      <t>Hook Norton</t>
    </r>
    <r>
      <rPr>
        <sz val="11"/>
        <color theme="1"/>
        <rFont val="Calibri"/>
        <family val="2"/>
        <scheme val="minor"/>
      </rPr>
      <t xml:space="preserve"> Station Road </t>
    </r>
  </si>
  <si>
    <r>
      <rPr>
        <b/>
        <sz val="11"/>
        <color rgb="FFFF0000"/>
        <rFont val="Calibri"/>
        <family val="2"/>
        <scheme val="minor"/>
      </rPr>
      <t>Little Bourton</t>
    </r>
    <r>
      <rPr>
        <sz val="11"/>
        <color theme="1"/>
        <rFont val="Calibri"/>
        <family val="2"/>
        <scheme val="minor"/>
      </rPr>
      <t xml:space="preserve"> Service Station </t>
    </r>
  </si>
  <si>
    <r>
      <rPr>
        <b/>
        <sz val="11"/>
        <color rgb="FFFF0000"/>
        <rFont val="Calibri"/>
        <family val="2"/>
        <scheme val="minor"/>
      </rPr>
      <t>Bloxham</t>
    </r>
    <r>
      <rPr>
        <sz val="11"/>
        <color theme="1"/>
        <rFont val="Calibri"/>
        <family val="2"/>
        <scheme val="minor"/>
      </rPr>
      <t xml:space="preserve"> Barford Road </t>
    </r>
  </si>
  <si>
    <r>
      <rPr>
        <b/>
        <sz val="11"/>
        <color rgb="FFFF0000"/>
        <rFont val="Calibri"/>
        <family val="2"/>
        <scheme val="minor"/>
      </rPr>
      <t>Adderbury</t>
    </r>
    <r>
      <rPr>
        <sz val="11"/>
        <color theme="1"/>
        <rFont val="Calibri"/>
        <family val="2"/>
        <scheme val="minor"/>
      </rPr>
      <t xml:space="preserve"> Ayno Road </t>
    </r>
  </si>
  <si>
    <r>
      <rPr>
        <b/>
        <sz val="11"/>
        <color rgb="FFFF0000"/>
        <rFont val="Calibri"/>
        <family val="2"/>
        <scheme val="minor"/>
      </rPr>
      <t>Hook Norton</t>
    </r>
    <r>
      <rPr>
        <sz val="11"/>
        <color theme="1"/>
        <rFont val="Calibri"/>
        <family val="2"/>
        <scheme val="minor"/>
      </rPr>
      <t xml:space="preserve"> Bourne End </t>
    </r>
  </si>
  <si>
    <r>
      <rPr>
        <b/>
        <sz val="11"/>
        <color rgb="FFFF0000"/>
        <rFont val="Calibri"/>
        <family val="2"/>
        <scheme val="minor"/>
      </rPr>
      <t>Arncott</t>
    </r>
    <r>
      <rPr>
        <sz val="11"/>
        <color theme="1"/>
        <rFont val="Calibri"/>
        <family val="2"/>
        <scheme val="minor"/>
      </rPr>
      <t xml:space="preserve"> Murcot Road </t>
    </r>
  </si>
  <si>
    <r>
      <rPr>
        <b/>
        <sz val="11"/>
        <color rgb="FFFF0000"/>
        <rFont val="Calibri"/>
        <family val="2"/>
        <scheme val="minor"/>
      </rPr>
      <t>Yarnton</t>
    </r>
    <r>
      <rPr>
        <sz val="11"/>
        <color theme="1"/>
        <rFont val="Calibri"/>
        <family val="2"/>
        <scheme val="minor"/>
      </rPr>
      <t xml:space="preserve"> North of Cassington </t>
    </r>
  </si>
  <si>
    <r>
      <rPr>
        <b/>
        <sz val="11"/>
        <color rgb="FFFF0000"/>
        <rFont val="Calibri"/>
        <family val="2"/>
        <scheme val="minor"/>
      </rPr>
      <t>Milcombe</t>
    </r>
    <r>
      <rPr>
        <sz val="11"/>
        <color theme="1"/>
        <rFont val="Calibri"/>
        <family val="2"/>
        <scheme val="minor"/>
      </rPr>
      <t xml:space="preserve"> Oak Farm </t>
    </r>
  </si>
  <si>
    <r>
      <rPr>
        <b/>
        <sz val="11"/>
        <color rgb="FFFF0000"/>
        <rFont val="Calibri"/>
        <family val="2"/>
        <scheme val="minor"/>
      </rPr>
      <t>Adderbury</t>
    </r>
    <r>
      <rPr>
        <sz val="11"/>
        <color theme="1"/>
        <rFont val="Calibri"/>
        <family val="2"/>
        <scheme val="minor"/>
      </rPr>
      <t xml:space="preserve"> Milton Road </t>
    </r>
  </si>
  <si>
    <r>
      <rPr>
        <b/>
        <sz val="11"/>
        <color rgb="FFFF0000"/>
        <rFont val="Calibri"/>
        <family val="2"/>
        <scheme val="minor"/>
      </rPr>
      <t>Bloxham</t>
    </r>
    <r>
      <rPr>
        <sz val="11"/>
        <color theme="1"/>
        <rFont val="Calibri"/>
        <family val="2"/>
        <scheme val="minor"/>
      </rPr>
      <t xml:space="preserve"> South of Milton Rd</t>
    </r>
  </si>
  <si>
    <r>
      <rPr>
        <b/>
        <sz val="11"/>
        <color rgb="FFFF0000"/>
        <rFont val="Calibri"/>
        <family val="2"/>
        <scheme val="minor"/>
      </rPr>
      <t>Ambrosden</t>
    </r>
    <r>
      <rPr>
        <sz val="11"/>
        <color theme="1"/>
        <rFont val="Calibri"/>
        <family val="2"/>
        <scheme val="minor"/>
      </rPr>
      <t xml:space="preserve"> Springfield Fm</t>
    </r>
  </si>
  <si>
    <r>
      <rPr>
        <b/>
        <sz val="11"/>
        <color rgb="FFFF0000"/>
        <rFont val="Calibri"/>
        <family val="2"/>
        <scheme val="minor"/>
      </rPr>
      <t xml:space="preserve">Chesterton </t>
    </r>
    <r>
      <rPr>
        <sz val="11"/>
        <color theme="1"/>
        <rFont val="Calibri"/>
        <family val="2"/>
        <scheme val="minor"/>
      </rPr>
      <t xml:space="preserve">the Green </t>
    </r>
  </si>
  <si>
    <r>
      <rPr>
        <b/>
        <sz val="11"/>
        <color rgb="FFFF0000"/>
        <rFont val="Calibri"/>
        <family val="2"/>
        <scheme val="minor"/>
      </rPr>
      <t>Kidlington</t>
    </r>
    <r>
      <rPr>
        <sz val="11"/>
        <color theme="1"/>
        <rFont val="Calibri"/>
        <family val="2"/>
        <scheme val="minor"/>
      </rPr>
      <t xml:space="preserve"> the Moors </t>
    </r>
  </si>
  <si>
    <r>
      <rPr>
        <b/>
        <sz val="11"/>
        <color rgb="FFFF0000"/>
        <rFont val="Calibri"/>
        <family val="2"/>
        <scheme val="minor"/>
      </rPr>
      <t>Launton</t>
    </r>
    <r>
      <rPr>
        <sz val="11"/>
        <color theme="1"/>
        <rFont val="Calibri"/>
        <family val="2"/>
        <scheme val="minor"/>
      </rPr>
      <t xml:space="preserve"> Yew tree Fm </t>
    </r>
  </si>
  <si>
    <r>
      <rPr>
        <b/>
        <sz val="11"/>
        <color rgb="FFFF0000"/>
        <rFont val="Calibri"/>
        <family val="2"/>
        <scheme val="minor"/>
      </rPr>
      <t>Cassington</t>
    </r>
    <r>
      <rPr>
        <sz val="11"/>
        <color theme="1"/>
        <rFont val="Calibri"/>
        <family val="2"/>
        <scheme val="minor"/>
      </rPr>
      <t xml:space="preserve"> Yarnton  Road </t>
    </r>
  </si>
  <si>
    <r>
      <rPr>
        <b/>
        <sz val="11"/>
        <color rgb="FFFF0000"/>
        <rFont val="Calibri"/>
        <family val="2"/>
        <scheme val="minor"/>
      </rPr>
      <t>Ambrosden</t>
    </r>
    <r>
      <rPr>
        <sz val="11"/>
        <color theme="1"/>
        <rFont val="Calibri"/>
        <family val="2"/>
        <scheme val="minor"/>
      </rPr>
      <t xml:space="preserve"> Church Leys </t>
    </r>
  </si>
  <si>
    <r>
      <rPr>
        <b/>
        <sz val="11"/>
        <color rgb="FFFF0000"/>
        <rFont val="Calibri"/>
        <family val="2"/>
        <scheme val="minor"/>
      </rPr>
      <t>Kidlington</t>
    </r>
    <r>
      <rPr>
        <sz val="11"/>
        <color theme="1"/>
        <rFont val="Calibri"/>
        <family val="2"/>
        <scheme val="minor"/>
      </rPr>
      <t xml:space="preserve"> Co-op 28 High St</t>
    </r>
  </si>
  <si>
    <r>
      <rPr>
        <b/>
        <sz val="11"/>
        <color rgb="FFFF0000"/>
        <rFont val="Calibri"/>
        <family val="2"/>
        <scheme val="minor"/>
      </rPr>
      <t>Bodicote</t>
    </r>
    <r>
      <rPr>
        <sz val="11"/>
        <color theme="1"/>
        <rFont val="Calibri"/>
        <family val="2"/>
        <scheme val="minor"/>
      </rPr>
      <t xml:space="preserve"> Cotefield Fm </t>
    </r>
  </si>
  <si>
    <r>
      <rPr>
        <b/>
        <sz val="11"/>
        <color rgb="FFFF0000"/>
        <rFont val="Calibri"/>
        <family val="2"/>
        <scheme val="minor"/>
      </rPr>
      <t>Bodicote</t>
    </r>
    <r>
      <rPr>
        <sz val="11"/>
        <color theme="1"/>
        <rFont val="Calibri"/>
        <family val="2"/>
        <scheme val="minor"/>
      </rPr>
      <t xml:space="preserve"> Cotefield Fm 2</t>
    </r>
  </si>
  <si>
    <r>
      <rPr>
        <b/>
        <sz val="11"/>
        <color rgb="FFFF0000"/>
        <rFont val="Calibri"/>
        <family val="2"/>
        <scheme val="minor"/>
      </rPr>
      <t>Enslow</t>
    </r>
    <r>
      <rPr>
        <sz val="11"/>
        <color theme="1"/>
        <rFont val="Calibri"/>
        <family val="2"/>
        <scheme val="minor"/>
      </rPr>
      <t xml:space="preserve"> Station Road </t>
    </r>
  </si>
  <si>
    <r>
      <rPr>
        <b/>
        <sz val="11"/>
        <color rgb="FFFF0000"/>
        <rFont val="Calibri"/>
        <family val="2"/>
        <scheme val="minor"/>
      </rPr>
      <t>Deddingon</t>
    </r>
    <r>
      <rPr>
        <sz val="11"/>
        <color theme="1"/>
        <rFont val="Calibri"/>
        <family val="2"/>
        <scheme val="minor"/>
      </rPr>
      <t xml:space="preserve"> Gaveston Gdns </t>
    </r>
  </si>
  <si>
    <r>
      <rPr>
        <b/>
        <sz val="11"/>
        <color rgb="FFFF0000"/>
        <rFont val="Calibri"/>
        <family val="2"/>
        <scheme val="minor"/>
      </rPr>
      <t>Weston on the Gree</t>
    </r>
    <r>
      <rPr>
        <sz val="11"/>
        <color theme="1"/>
        <rFont val="Calibri"/>
        <family val="2"/>
        <scheme val="minor"/>
      </rPr>
      <t>n Oak View</t>
    </r>
  </si>
  <si>
    <r>
      <rPr>
        <b/>
        <sz val="11"/>
        <color rgb="FFFF0000"/>
        <rFont val="Calibri"/>
        <family val="2"/>
        <scheme val="minor"/>
      </rPr>
      <t>Bletchington</t>
    </r>
    <r>
      <rPr>
        <sz val="11"/>
        <color theme="1"/>
        <rFont val="Calibri"/>
        <family val="2"/>
        <scheme val="minor"/>
      </rPr>
      <t xml:space="preserve"> Station Rd </t>
    </r>
  </si>
  <si>
    <r>
      <rPr>
        <b/>
        <sz val="11"/>
        <color rgb="FFFF0000"/>
        <rFont val="Calibri"/>
        <family val="2"/>
        <scheme val="minor"/>
      </rPr>
      <t>Milcombe</t>
    </r>
    <r>
      <rPr>
        <sz val="11"/>
        <color theme="1"/>
        <rFont val="Calibri"/>
        <family val="2"/>
        <scheme val="minor"/>
      </rPr>
      <t xml:space="preserve"> Oak Fm Drive </t>
    </r>
  </si>
  <si>
    <r>
      <rPr>
        <b/>
        <sz val="11"/>
        <color rgb="FFFF0000"/>
        <rFont val="Calibri"/>
        <family val="2"/>
        <scheme val="minor"/>
      </rPr>
      <t>Adderbury</t>
    </r>
    <r>
      <rPr>
        <sz val="11"/>
        <color theme="1"/>
        <rFont val="Calibri"/>
        <family val="2"/>
        <scheme val="minor"/>
      </rPr>
      <t xml:space="preserve"> Banbury Rd</t>
    </r>
  </si>
  <si>
    <r>
      <rPr>
        <b/>
        <sz val="11"/>
        <color rgb="FFFF0000"/>
        <rFont val="Calibri"/>
        <family val="2"/>
        <scheme val="minor"/>
      </rPr>
      <t xml:space="preserve">Bloxham </t>
    </r>
    <r>
      <rPr>
        <sz val="11"/>
        <color theme="1"/>
        <rFont val="Calibri"/>
        <family val="2"/>
        <scheme val="minor"/>
      </rPr>
      <t xml:space="preserve">S of Milton Rd </t>
    </r>
  </si>
  <si>
    <r>
      <rPr>
        <b/>
        <sz val="11"/>
        <color rgb="FFFF0000"/>
        <rFont val="Calibri"/>
        <family val="2"/>
        <scheme val="minor"/>
      </rPr>
      <t xml:space="preserve">Bloxham </t>
    </r>
    <r>
      <rPr>
        <sz val="11"/>
        <color theme="1"/>
        <rFont val="Calibri"/>
        <family val="2"/>
        <scheme val="minor"/>
      </rPr>
      <t xml:space="preserve">W of Tadmarton Rd </t>
    </r>
  </si>
  <si>
    <r>
      <rPr>
        <b/>
        <sz val="11"/>
        <color rgb="FFFF0000"/>
        <rFont val="Calibri"/>
        <family val="2"/>
        <scheme val="minor"/>
      </rPr>
      <t>Great Bourton</t>
    </r>
    <r>
      <rPr>
        <sz val="11"/>
        <color theme="1"/>
        <rFont val="Calibri"/>
        <family val="2"/>
        <scheme val="minor"/>
      </rPr>
      <t xml:space="preserve"> Garners House </t>
    </r>
  </si>
  <si>
    <r>
      <rPr>
        <b/>
        <sz val="11"/>
        <color rgb="FFFF0000"/>
        <rFont val="Calibri"/>
        <family val="2"/>
        <scheme val="minor"/>
      </rPr>
      <t>Launton</t>
    </r>
    <r>
      <rPr>
        <sz val="11"/>
        <color theme="1"/>
        <rFont val="Calibri"/>
        <family val="2"/>
        <scheme val="minor"/>
      </rPr>
      <t xml:space="preserve"> Sewage Works </t>
    </r>
  </si>
  <si>
    <r>
      <rPr>
        <b/>
        <sz val="11"/>
        <color rgb="FFFF0000"/>
        <rFont val="Calibri"/>
        <family val="2"/>
        <scheme val="minor"/>
      </rPr>
      <t xml:space="preserve">Ardley </t>
    </r>
    <r>
      <rPr>
        <sz val="11"/>
        <color theme="1"/>
        <rFont val="Calibri"/>
        <family val="2"/>
        <scheme val="minor"/>
      </rPr>
      <t xml:space="preserve">Station Rd </t>
    </r>
  </si>
  <si>
    <r>
      <rPr>
        <b/>
        <sz val="11"/>
        <color rgb="FFFF0000"/>
        <rFont val="Calibri"/>
        <family val="2"/>
        <scheme val="minor"/>
      </rPr>
      <t>Chesterton</t>
    </r>
    <r>
      <rPr>
        <sz val="11"/>
        <color theme="1"/>
        <rFont val="Calibri"/>
        <family val="2"/>
        <scheme val="minor"/>
      </rPr>
      <t xml:space="preserve"> Paddocks </t>
    </r>
  </si>
  <si>
    <r>
      <rPr>
        <b/>
        <sz val="11"/>
        <color rgb="FFFF0000"/>
        <rFont val="Calibri"/>
        <family val="2"/>
        <scheme val="minor"/>
      </rPr>
      <t xml:space="preserve">Arncott </t>
    </r>
    <r>
      <rPr>
        <sz val="11"/>
        <color theme="1"/>
        <rFont val="Calibri"/>
        <family val="2"/>
        <scheme val="minor"/>
      </rPr>
      <t>Arncott Hill Farm</t>
    </r>
  </si>
  <si>
    <t xml:space="preserve">CATEGORY A VILLAGES </t>
  </si>
  <si>
    <t>Adderbury</t>
  </si>
  <si>
    <t>Ambrosden</t>
  </si>
  <si>
    <t>Arncott</t>
  </si>
  <si>
    <t>Begbroke</t>
  </si>
  <si>
    <t>Bletchington*</t>
  </si>
  <si>
    <t>Bloxham</t>
  </si>
  <si>
    <t>Chesterton</t>
  </si>
  <si>
    <t>Cropredy</t>
  </si>
  <si>
    <t>Deddington</t>
  </si>
  <si>
    <t xml:space="preserve">Finmere </t>
  </si>
  <si>
    <t xml:space="preserve">Fringford </t>
  </si>
  <si>
    <t>Fritwell</t>
  </si>
  <si>
    <t xml:space="preserve">Launton </t>
  </si>
  <si>
    <t xml:space="preserve">Sibford Ferris </t>
  </si>
  <si>
    <t xml:space="preserve">Sibford Gower </t>
  </si>
  <si>
    <t>Weston on Green*</t>
  </si>
  <si>
    <t xml:space="preserve">Wroxton </t>
  </si>
  <si>
    <t xml:space="preserve">Yarnton </t>
  </si>
  <si>
    <t xml:space="preserve">Milcombe </t>
  </si>
  <si>
    <t xml:space="preserve">Pop </t>
  </si>
  <si>
    <t>km to town</t>
  </si>
  <si>
    <t xml:space="preserve">Nearer Oxford and A road </t>
  </si>
  <si>
    <t xml:space="preserve">Nearer Oxford and A road and M40 </t>
  </si>
  <si>
    <t xml:space="preserve">Brownfield Sites: </t>
  </si>
  <si>
    <t>Bicester "urban shadow"</t>
  </si>
  <si>
    <r>
      <rPr>
        <sz val="11"/>
        <color rgb="FFFF0000"/>
        <rFont val="Calibri"/>
        <family val="2"/>
        <scheme val="minor"/>
      </rPr>
      <t xml:space="preserve">Arncott </t>
    </r>
    <r>
      <rPr>
        <sz val="11"/>
        <color theme="1"/>
        <rFont val="Calibri"/>
        <family val="2"/>
        <scheme val="minor"/>
      </rPr>
      <t xml:space="preserve">Tally Ho Inn Ploughley Lane </t>
    </r>
  </si>
  <si>
    <t xml:space="preserve">Banbury Edge </t>
  </si>
  <si>
    <t xml:space="preserve">Mid Cherwell closer to Oxford etc </t>
  </si>
  <si>
    <t xml:space="preserve">Rural </t>
  </si>
  <si>
    <r>
      <rPr>
        <b/>
        <sz val="11"/>
        <color rgb="FFFF0000"/>
        <rFont val="Calibri"/>
        <family val="2"/>
        <scheme val="minor"/>
      </rPr>
      <t>Fritwell</t>
    </r>
    <r>
      <rPr>
        <sz val="11"/>
        <color theme="1"/>
        <rFont val="Calibri"/>
        <family val="2"/>
        <scheme val="minor"/>
      </rPr>
      <t xml:space="preserve"> George 7 Dragon East St</t>
    </r>
    <r>
      <rPr>
        <b/>
        <sz val="11"/>
        <color rgb="FFFF0000"/>
        <rFont val="Calibri"/>
        <family val="2"/>
        <scheme val="minor"/>
      </rPr>
      <t xml:space="preserve"> </t>
    </r>
  </si>
  <si>
    <r>
      <rPr>
        <b/>
        <sz val="11"/>
        <color rgb="FFFF0000"/>
        <rFont val="Calibri"/>
        <family val="2"/>
        <scheme val="minor"/>
      </rPr>
      <t>Kidlington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The Moors</t>
    </r>
    <r>
      <rPr>
        <b/>
        <sz val="11"/>
        <color rgb="FFFF0000"/>
        <rFont val="Calibri"/>
        <family val="2"/>
        <scheme val="minor"/>
      </rPr>
      <t xml:space="preserve"> </t>
    </r>
  </si>
  <si>
    <t>Brownfield Sites</t>
  </si>
  <si>
    <t xml:space="preserve">Plan BSC1 Page 61 </t>
  </si>
  <si>
    <t xml:space="preserve">AMR Page 6 Bullet Point 3 </t>
  </si>
  <si>
    <t xml:space="preserve">Subtotal </t>
  </si>
  <si>
    <t>AMR Page 24 table 13</t>
  </si>
  <si>
    <t>Plan page 249</t>
  </si>
  <si>
    <t>CHERWELL DISTRICT TOTAL:</t>
  </si>
  <si>
    <t xml:space="preserve">OTHER TOTALS: </t>
  </si>
  <si>
    <t xml:space="preserve"> Plan C.271</t>
  </si>
  <si>
    <t xml:space="preserve"> Plan C.272</t>
  </si>
  <si>
    <t xml:space="preserve"> Plan  Policy Villages 5 page 257</t>
  </si>
  <si>
    <t>"Allocation"</t>
  </si>
  <si>
    <t>Villages &gt; 10 dwellings</t>
  </si>
  <si>
    <t xml:space="preserve">Crest Nicholson </t>
  </si>
  <si>
    <t>AMR2018 - Page 26</t>
  </si>
  <si>
    <t xml:space="preserve">Farm Buildings that look disused </t>
  </si>
  <si>
    <t xml:space="preserve">Difference </t>
  </si>
  <si>
    <t>Projections 25/26</t>
  </si>
  <si>
    <t>Projections 26/27</t>
  </si>
  <si>
    <t>arncott hill</t>
  </si>
  <si>
    <t xml:space="preserve">July Update additional sites </t>
  </si>
  <si>
    <t>AMR</t>
  </si>
  <si>
    <t>JULY</t>
  </si>
  <si>
    <t>3D OTHER AREAS - REMAINING ALLOCATION FOR NON-STRATEGIC SITES</t>
  </si>
  <si>
    <t xml:space="preserve">RURAL VILLAGES Excluding Caversfield </t>
  </si>
  <si>
    <t xml:space="preserve">Caversfield </t>
  </si>
  <si>
    <t>&lt;10</t>
  </si>
  <si>
    <t xml:space="preserve">Missed off: </t>
  </si>
  <si>
    <t xml:space="preserve">Additional sites: </t>
  </si>
  <si>
    <t xml:space="preserve">Missed off </t>
  </si>
  <si>
    <t xml:space="preserve">Additional sites </t>
  </si>
  <si>
    <t>Kidlington coop allows 52</t>
  </si>
  <si>
    <t>Difference</t>
  </si>
  <si>
    <t xml:space="preserve">Adjustment </t>
  </si>
  <si>
    <t xml:space="preserve">Disclose in report </t>
  </si>
  <si>
    <t xml:space="preserve">SUBTOTAL </t>
  </si>
  <si>
    <t>SUMMARY:</t>
  </si>
  <si>
    <t xml:space="preserve">JULY </t>
  </si>
  <si>
    <t xml:space="preserve">Difference between AMR and July: </t>
  </si>
  <si>
    <t xml:space="preserve">Village Adjustments </t>
  </si>
  <si>
    <t xml:space="preserve">Village Adjustments : </t>
  </si>
  <si>
    <t xml:space="preserve">Reconciliation AMR to JULY </t>
  </si>
  <si>
    <t xml:space="preserve">AMR - Rural Villages excluding Caversfield </t>
  </si>
  <si>
    <t>July  - Rural Villages excluding Caversfield</t>
  </si>
  <si>
    <t>Planning Inspectorate Appeal Decision 29 Nov 2017 "Decision" para 1 says 44 new flats + 8 conversion flats</t>
  </si>
  <si>
    <t>Reserved Matters - 12/00305/OUT for 44 units</t>
  </si>
  <si>
    <t>village hall/sports pavilion and associated car</t>
  </si>
  <si>
    <t>parking, enlarged playing pitches, new children's</t>
  </si>
  <si>
    <t>play area, access and landscaping granted on</t>
  </si>
  <si>
    <t>appeal on 21 February 2013 (12/00050/REFAPP).</t>
  </si>
  <si>
    <t>Reserved Matters for 44 dwellings</t>
  </si>
  <si>
    <t>(13/01525/REM) was approved on 15 January</t>
  </si>
  <si>
    <t>2014. A separate application for 6 dwellings with</t>
  </si>
  <si>
    <t>associated means of access, car parking and</t>
  </si>
  <si>
    <t>landscaping was approved on 5 August 2016.</t>
  </si>
  <si>
    <t>Total number of homes - 50.</t>
  </si>
  <si>
    <t>-</t>
  </si>
  <si>
    <t xml:space="preserve">Chesterton the Green: </t>
  </si>
  <si>
    <t>AMR PAGE 90</t>
  </si>
  <si>
    <t>AMR PAGE 93</t>
  </si>
  <si>
    <t>AMR PAGE 98</t>
  </si>
  <si>
    <t xml:space="preserve">Ardley </t>
  </si>
  <si>
    <t xml:space="preserve">JULY UPDATE </t>
  </si>
  <si>
    <t xml:space="preserve">ROW 54 FIGURES ARE THE ADJUSTED FIGURES AS EXPLAINED IN THE "RECONCILIATION " Tab </t>
  </si>
  <si>
    <t>This is Caversfield 196 + &gt;10 dwellings 1,885</t>
  </si>
  <si>
    <t xml:space="preserve">% Completed </t>
  </si>
  <si>
    <t xml:space="preserve">46 West Bar Street </t>
  </si>
  <si>
    <t xml:space="preserve">58,60,62,64 Oxford Road </t>
  </si>
  <si>
    <t xml:space="preserve">Calthorpe House </t>
  </si>
  <si>
    <t xml:space="preserve">Canalside House Tramway Road </t>
  </si>
  <si>
    <t xml:space="preserve">Dashwood School </t>
  </si>
  <si>
    <t xml:space="preserve">Farima Properties South Bar Street </t>
  </si>
  <si>
    <t>Allotment Miller Road</t>
  </si>
  <si>
    <t xml:space="preserve">Warwick Road  Foundary Street junction </t>
  </si>
  <si>
    <t xml:space="preserve">NW of 35 Crouch Hill Road </t>
  </si>
  <si>
    <t xml:space="preserve">Methodist Church Fairway </t>
  </si>
  <si>
    <t xml:space="preserve">Lincoln House, Lincoln Close </t>
  </si>
  <si>
    <t xml:space="preserve">Old Stanbridge hall </t>
  </si>
  <si>
    <t xml:space="preserve">Orchard Lodge Warwick Road </t>
  </si>
  <si>
    <t xml:space="preserve">Penrose House Hightown Road </t>
  </si>
  <si>
    <t xml:space="preserve">Town Centre House Southam Road </t>
  </si>
  <si>
    <t>3 West Bar Street</t>
  </si>
  <si>
    <t xml:space="preserve">60 - 62 Broad Street </t>
  </si>
  <si>
    <t xml:space="preserve">Admiral Holland. Woodgreen Avenue </t>
  </si>
  <si>
    <t xml:space="preserve">Bankside 1 Longford Park </t>
  </si>
  <si>
    <t xml:space="preserve">Canalside Crown house </t>
  </si>
  <si>
    <t xml:space="preserve">Drayton Lodge Farm </t>
  </si>
  <si>
    <t xml:space="preserve">Land adjoining and West of Warwick Road </t>
  </si>
  <si>
    <t xml:space="preserve">Higham Way </t>
  </si>
  <si>
    <t xml:space="preserve">East of Southam Road </t>
  </si>
  <si>
    <t xml:space="preserve">South of Salt Way and West of Bloxham Road </t>
  </si>
  <si>
    <t xml:space="preserve">West of Southam Road </t>
  </si>
  <si>
    <t xml:space="preserve">Neithrop House </t>
  </si>
  <si>
    <t xml:space="preserve">NE of Crouch Hill Farm, adjoinng Bloxham Road </t>
  </si>
  <si>
    <t xml:space="preserve">North of Hanwell Fields </t>
  </si>
  <si>
    <t xml:space="preserve">Oxford and Cherwell College Broughton Road </t>
  </si>
  <si>
    <t xml:space="preserve">Poundland Malthouse Walk </t>
  </si>
  <si>
    <t xml:space="preserve">South of Saltway East </t>
  </si>
  <si>
    <t xml:space="preserve">West of Bretch Hill </t>
  </si>
  <si>
    <t xml:space="preserve">Windfall Allowance </t>
  </si>
  <si>
    <t xml:space="preserve">56- 60 Calthorpe Road </t>
  </si>
  <si>
    <t>Bankside Phase 2</t>
  </si>
  <si>
    <t xml:space="preserve">Bolton Road </t>
  </si>
  <si>
    <t xml:space="preserve">Canalside excluding Crown House </t>
  </si>
  <si>
    <t xml:space="preserve">Bretch Hill Reservoir </t>
  </si>
  <si>
    <t xml:space="preserve">Banbury AAT Axacemy </t>
  </si>
  <si>
    <t xml:space="preserve">% to complete after Villages 100% done </t>
  </si>
  <si>
    <t xml:space="preserve">Bicester </t>
  </si>
  <si>
    <t xml:space="preserve">Bicester Community Hospital Kings End </t>
  </si>
  <si>
    <t>Former Oxon CC Highways Depot</t>
  </si>
  <si>
    <t xml:space="preserve">South Of Talisman Road </t>
  </si>
  <si>
    <t xml:space="preserve">Transco Depot Launton Road </t>
  </si>
  <si>
    <t xml:space="preserve">West of Chapel St and Bryan House </t>
  </si>
  <si>
    <t xml:space="preserve">Winners Bargains Centre </t>
  </si>
  <si>
    <t xml:space="preserve">Gavray Drive </t>
  </si>
  <si>
    <t>Graven Hill</t>
  </si>
  <si>
    <t xml:space="preserve">85 -87 Churchill Road </t>
  </si>
  <si>
    <t xml:space="preserve">Bessemer Close Launton Road </t>
  </si>
  <si>
    <t xml:space="preserve">Skimmingdish Lane </t>
  </si>
  <si>
    <t xml:space="preserve">South of Church Lane </t>
  </si>
  <si>
    <t>Kingsmere SW Bicester Phase 2</t>
  </si>
  <si>
    <t xml:space="preserve">NW Bicester Ecotown </t>
  </si>
  <si>
    <t>NW Bicester Phase 2</t>
  </si>
  <si>
    <t xml:space="preserve">SE Bicester </t>
  </si>
  <si>
    <t>SW Bicester phase 2</t>
  </si>
  <si>
    <t xml:space="preserve">Windfall allowance </t>
  </si>
  <si>
    <t xml:space="preserve">Cattle Market </t>
  </si>
  <si>
    <t xml:space="preserve">St Edgeburgs School </t>
  </si>
  <si>
    <t>Distance to A Road (miles)</t>
  </si>
  <si>
    <t>RG estimate</t>
  </si>
  <si>
    <t xml:space="preserve">Buckingham (5 miles?) and Brackley (3 miles) ? Milton Keynes </t>
  </si>
  <si>
    <t xml:space="preserve">%completed after villages &gt; 10 dwellings 100% done </t>
  </si>
  <si>
    <t xml:space="preserve">               </t>
  </si>
  <si>
    <t xml:space="preserve">Lion Court Homes / Scholars Gate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</si>
</sst>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(#,##0\)"/>
  </numFmts>
  <fonts count="2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i/>
      <sz val="11"/>
      <color theme="9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00B05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rgb="FF0070C0"/>
      <name val="Calibri"/>
      <family val="2"/>
      <scheme val="minor"/>
    </font>
    <font>
      <i/>
      <sz val="11"/>
      <color rgb="FFC0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rgb="FFC0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3">
    <border>
      <left/>
      <right/>
      <top/>
      <bottom/>
      <diagonal/>
    </border>
    <border>
      <left/>
      <right style="double">
        <color theme="3" tint="0.39994506668294322"/>
      </right>
      <top/>
      <bottom/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/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/>
      <top/>
      <bottom/>
      <diagonal/>
    </border>
    <border>
      <left/>
      <right style="medium">
        <color rgb="FF00B050"/>
      </right>
      <top/>
      <bottom/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/>
      <right/>
      <top/>
      <bottom style="medium">
        <color rgb="FF00B050"/>
      </bottom>
      <diagonal/>
    </border>
    <border>
      <left/>
      <right style="medium">
        <color rgb="FF00B050"/>
      </right>
      <top/>
      <bottom style="medium">
        <color rgb="FF00B050"/>
      </bottom>
      <diagonal/>
    </border>
    <border>
      <left style="thick">
        <color rgb="FF0070C0"/>
      </left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 style="thick">
        <color rgb="FF0070C0"/>
      </left>
      <right/>
      <top style="thick">
        <color rgb="FF0070C0"/>
      </top>
      <bottom/>
      <diagonal/>
    </border>
    <border>
      <left/>
      <right style="thick">
        <color rgb="FF0070C0"/>
      </right>
      <top style="thick">
        <color rgb="FF0070C0"/>
      </top>
      <bottom/>
      <diagonal/>
    </border>
    <border>
      <left style="thick">
        <color rgb="FF0070C0"/>
      </left>
      <right/>
      <top/>
      <bottom style="thick">
        <color rgb="FF0070C0"/>
      </bottom>
      <diagonal/>
    </border>
    <border>
      <left/>
      <right style="thick">
        <color rgb="FF0070C0"/>
      </right>
      <top/>
      <bottom style="thick">
        <color rgb="FF0070C0"/>
      </bottom>
      <diagonal/>
    </border>
    <border>
      <left style="thick">
        <color rgb="FF00B0F0"/>
      </left>
      <right style="thick">
        <color rgb="FF00B0F0"/>
      </right>
      <top style="thick">
        <color rgb="FF00B0F0"/>
      </top>
      <bottom style="thick">
        <color rgb="FF00B0F0"/>
      </bottom>
      <diagonal/>
    </border>
    <border>
      <left style="thick">
        <color rgb="FF00B0F0"/>
      </left>
      <right/>
      <top style="thick">
        <color rgb="FF00B0F0"/>
      </top>
      <bottom style="thick">
        <color rgb="FF00B0F0"/>
      </bottom>
      <diagonal/>
    </border>
    <border>
      <left/>
      <right style="thick">
        <color rgb="FF00B0F0"/>
      </right>
      <top style="thick">
        <color rgb="FF00B0F0"/>
      </top>
      <bottom style="thick">
        <color rgb="FF00B0F0"/>
      </bottom>
      <diagonal/>
    </border>
    <border>
      <left style="medium">
        <color rgb="FFFFFF00"/>
      </left>
      <right style="medium">
        <color rgb="FFFFFF00"/>
      </right>
      <top style="medium">
        <color rgb="FFFFFF00"/>
      </top>
      <bottom style="medium">
        <color rgb="FFFFFF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/>
      <right style="double">
        <color rgb="FF00B0F0"/>
      </right>
      <top/>
      <bottom/>
      <diagonal/>
    </border>
    <border>
      <left style="double">
        <color rgb="FF00B050"/>
      </left>
      <right style="double">
        <color rgb="FF00B050"/>
      </right>
      <top style="double">
        <color rgb="FF00B050"/>
      </top>
      <bottom/>
      <diagonal/>
    </border>
    <border>
      <left style="double">
        <color rgb="FF00B050"/>
      </left>
      <right style="double">
        <color rgb="FF00B050"/>
      </right>
      <top/>
      <bottom/>
      <diagonal/>
    </border>
    <border>
      <left style="double">
        <color rgb="FF00B050"/>
      </left>
      <right style="double">
        <color rgb="FF00B050"/>
      </right>
      <top/>
      <bottom style="double">
        <color rgb="FF00B050"/>
      </bottom>
      <diagonal/>
    </border>
    <border>
      <left style="double">
        <color rgb="FF92D050"/>
      </left>
      <right style="double">
        <color rgb="FF92D050"/>
      </right>
      <top style="double">
        <color rgb="FF92D050"/>
      </top>
      <bottom/>
      <diagonal/>
    </border>
    <border>
      <left style="double">
        <color rgb="FF92D050"/>
      </left>
      <right style="double">
        <color rgb="FF92D050"/>
      </right>
      <top/>
      <bottom/>
      <diagonal/>
    </border>
    <border>
      <left style="double">
        <color rgb="FF92D050"/>
      </left>
      <right style="double">
        <color rgb="FF92D050"/>
      </right>
      <top/>
      <bottom style="double">
        <color rgb="FF92D050"/>
      </bottom>
      <diagonal/>
    </border>
    <border>
      <left/>
      <right style="double">
        <color rgb="FFFF0000"/>
      </right>
      <top/>
      <bottom/>
      <diagonal/>
    </border>
  </borders>
  <cellStyleXfs count="1">
    <xf numFmtId="0" fontId="0" fillId="0" borderId="0"/>
  </cellStyleXfs>
  <cellXfs count="131">
    <xf numFmtId="0" fontId="0" fillId="0" borderId="0" xfId="0"/>
    <xf numFmtId="16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1" fillId="0" borderId="0" xfId="0" applyFont="1"/>
    <xf numFmtId="164" fontId="1" fillId="0" borderId="0" xfId="0" applyNumberFormat="1" applyFont="1"/>
    <xf numFmtId="0" fontId="3" fillId="0" borderId="0" xfId="0" applyFont="1"/>
    <xf numFmtId="0" fontId="4" fillId="0" borderId="0" xfId="0" applyFont="1"/>
    <xf numFmtId="164" fontId="5" fillId="0" borderId="0" xfId="0" applyNumberFormat="1" applyFont="1"/>
    <xf numFmtId="0" fontId="5" fillId="0" borderId="0" xfId="0" applyFont="1"/>
    <xf numFmtId="3" fontId="0" fillId="0" borderId="0" xfId="0" applyNumberFormat="1"/>
    <xf numFmtId="3" fontId="2" fillId="0" borderId="0" xfId="0" applyNumberFormat="1" applyFont="1"/>
    <xf numFmtId="164" fontId="6" fillId="0" borderId="0" xfId="0" applyNumberFormat="1" applyFont="1"/>
    <xf numFmtId="164" fontId="3" fillId="0" borderId="1" xfId="0" applyNumberFormat="1" applyFont="1" applyBorder="1"/>
    <xf numFmtId="3" fontId="4" fillId="0" borderId="0" xfId="0" applyNumberFormat="1" applyFont="1"/>
    <xf numFmtId="164" fontId="2" fillId="0" borderId="0" xfId="0" applyNumberFormat="1" applyFont="1" applyBorder="1"/>
    <xf numFmtId="0" fontId="0" fillId="0" borderId="0" xfId="0" applyBorder="1"/>
    <xf numFmtId="164" fontId="2" fillId="2" borderId="0" xfId="0" applyNumberFormat="1" applyFont="1" applyFill="1" applyBorder="1"/>
    <xf numFmtId="0" fontId="0" fillId="2" borderId="0" xfId="0" applyFill="1"/>
    <xf numFmtId="164" fontId="2" fillId="3" borderId="2" xfId="0" applyNumberFormat="1" applyFont="1" applyFill="1" applyBorder="1"/>
    <xf numFmtId="164" fontId="2" fillId="3" borderId="3" xfId="0" applyNumberFormat="1" applyFont="1" applyFill="1" applyBorder="1"/>
    <xf numFmtId="164" fontId="2" fillId="3" borderId="4" xfId="0" applyNumberFormat="1" applyFont="1" applyFill="1" applyBorder="1"/>
    <xf numFmtId="164" fontId="2" fillId="0" borderId="0" xfId="0" applyNumberFormat="1" applyFont="1" applyFill="1" applyBorder="1"/>
    <xf numFmtId="164" fontId="0" fillId="0" borderId="0" xfId="0" applyNumberFormat="1" applyFont="1" applyFill="1" applyBorder="1"/>
    <xf numFmtId="0" fontId="2" fillId="0" borderId="0" xfId="0" applyFont="1" applyAlignment="1">
      <alignment wrapText="1"/>
    </xf>
    <xf numFmtId="3" fontId="0" fillId="0" borderId="5" xfId="0" applyNumberFormat="1" applyBorder="1" applyAlignment="1">
      <alignment wrapText="1"/>
    </xf>
    <xf numFmtId="3" fontId="0" fillId="0" borderId="6" xfId="0" applyNumberFormat="1" applyBorder="1" applyAlignment="1">
      <alignment wrapText="1"/>
    </xf>
    <xf numFmtId="3" fontId="0" fillId="0" borderId="7" xfId="0" applyNumberFormat="1" applyBorder="1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3" fontId="0" fillId="0" borderId="8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9" xfId="0" applyNumberFormat="1" applyBorder="1" applyAlignment="1">
      <alignment wrapText="1"/>
    </xf>
    <xf numFmtId="3" fontId="0" fillId="0" borderId="10" xfId="0" applyNumberFormat="1" applyBorder="1" applyAlignment="1">
      <alignment wrapText="1"/>
    </xf>
    <xf numFmtId="3" fontId="0" fillId="0" borderId="11" xfId="0" applyNumberFormat="1" applyBorder="1" applyAlignment="1">
      <alignment wrapText="1"/>
    </xf>
    <xf numFmtId="3" fontId="0" fillId="0" borderId="12" xfId="0" applyNumberFormat="1" applyBorder="1" applyAlignment="1">
      <alignment wrapText="1"/>
    </xf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3" fillId="0" borderId="0" xfId="0" applyFont="1" applyBorder="1"/>
    <xf numFmtId="0" fontId="9" fillId="0" borderId="0" xfId="0" applyFont="1"/>
    <xf numFmtId="0" fontId="9" fillId="0" borderId="0" xfId="0" applyFont="1" applyFill="1" applyBorder="1"/>
    <xf numFmtId="164" fontId="2" fillId="7" borderId="0" xfId="0" applyNumberFormat="1" applyFont="1" applyFill="1" applyBorder="1"/>
    <xf numFmtId="0" fontId="0" fillId="7" borderId="0" xfId="0" applyFill="1" applyBorder="1"/>
    <xf numFmtId="164" fontId="3" fillId="0" borderId="0" xfId="0" applyNumberFormat="1" applyFont="1" applyBorder="1"/>
    <xf numFmtId="0" fontId="0" fillId="8" borderId="0" xfId="0" applyFill="1"/>
    <xf numFmtId="164" fontId="7" fillId="0" borderId="0" xfId="0" applyNumberFormat="1" applyFont="1" applyBorder="1"/>
    <xf numFmtId="164" fontId="0" fillId="0" borderId="0" xfId="0" applyNumberFormat="1" applyBorder="1"/>
    <xf numFmtId="164" fontId="5" fillId="0" borderId="0" xfId="0" applyNumberFormat="1" applyFont="1" applyBorder="1"/>
    <xf numFmtId="0" fontId="10" fillId="9" borderId="0" xfId="0" applyFont="1" applyFill="1" applyAlignment="1">
      <alignment horizontal="center"/>
    </xf>
    <xf numFmtId="164" fontId="11" fillId="0" borderId="0" xfId="0" applyNumberFormat="1" applyFont="1" applyBorder="1"/>
    <xf numFmtId="164" fontId="3" fillId="0" borderId="13" xfId="0" applyNumberFormat="1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164" fontId="11" fillId="0" borderId="0" xfId="0" applyNumberFormat="1" applyFont="1"/>
    <xf numFmtId="164" fontId="5" fillId="0" borderId="19" xfId="0" applyNumberFormat="1" applyFont="1" applyBorder="1"/>
    <xf numFmtId="164" fontId="3" fillId="0" borderId="20" xfId="0" applyNumberFormat="1" applyFont="1" applyBorder="1"/>
    <xf numFmtId="164" fontId="3" fillId="0" borderId="18" xfId="0" applyNumberFormat="1" applyFont="1" applyBorder="1"/>
    <xf numFmtId="3" fontId="5" fillId="0" borderId="0" xfId="0" applyNumberFormat="1" applyFont="1"/>
    <xf numFmtId="0" fontId="1" fillId="0" borderId="0" xfId="0" applyFont="1" applyBorder="1"/>
    <xf numFmtId="0" fontId="0" fillId="10" borderId="0" xfId="0" applyFill="1"/>
    <xf numFmtId="164" fontId="2" fillId="10" borderId="0" xfId="0" applyNumberFormat="1" applyFont="1" applyFill="1"/>
    <xf numFmtId="0" fontId="2" fillId="10" borderId="0" xfId="0" applyFont="1" applyFill="1"/>
    <xf numFmtId="0" fontId="5" fillId="10" borderId="0" xfId="0" applyFont="1" applyFill="1"/>
    <xf numFmtId="0" fontId="0" fillId="0" borderId="21" xfId="0" applyBorder="1"/>
    <xf numFmtId="0" fontId="1" fillId="0" borderId="21" xfId="0" applyFont="1" applyBorder="1"/>
    <xf numFmtId="0" fontId="1" fillId="7" borderId="21" xfId="0" applyFont="1" applyFill="1" applyBorder="1"/>
    <xf numFmtId="0" fontId="3" fillId="0" borderId="21" xfId="0" applyFont="1" applyFill="1" applyBorder="1"/>
    <xf numFmtId="0" fontId="7" fillId="0" borderId="0" xfId="0" applyFont="1"/>
    <xf numFmtId="0" fontId="7" fillId="0" borderId="0" xfId="0" applyFont="1" applyAlignment="1">
      <alignment wrapText="1"/>
    </xf>
    <xf numFmtId="3" fontId="7" fillId="0" borderId="0" xfId="0" applyNumberFormat="1" applyFont="1"/>
    <xf numFmtId="164" fontId="7" fillId="0" borderId="0" xfId="0" applyNumberFormat="1" applyFont="1"/>
    <xf numFmtId="164" fontId="3" fillId="0" borderId="0" xfId="0" applyNumberFormat="1" applyFont="1"/>
    <xf numFmtId="0" fontId="0" fillId="0" borderId="0" xfId="0" applyFill="1" applyBorder="1"/>
    <xf numFmtId="164" fontId="0" fillId="0" borderId="22" xfId="0" applyNumberFormat="1" applyBorder="1"/>
    <xf numFmtId="164" fontId="0" fillId="0" borderId="23" xfId="0" applyNumberFormat="1" applyBorder="1"/>
    <xf numFmtId="164" fontId="0" fillId="0" borderId="24" xfId="0" applyNumberFormat="1" applyBorder="1"/>
    <xf numFmtId="164" fontId="12" fillId="0" borderId="0" xfId="0" applyNumberFormat="1" applyFont="1"/>
    <xf numFmtId="164" fontId="13" fillId="0" borderId="0" xfId="0" applyNumberFormat="1" applyFont="1"/>
    <xf numFmtId="164" fontId="14" fillId="0" borderId="0" xfId="0" applyNumberFormat="1" applyFont="1"/>
    <xf numFmtId="164" fontId="15" fillId="0" borderId="0" xfId="0" applyNumberFormat="1" applyFont="1"/>
    <xf numFmtId="0" fontId="2" fillId="2" borderId="0" xfId="0" applyFont="1" applyFill="1"/>
    <xf numFmtId="164" fontId="2" fillId="2" borderId="0" xfId="0" applyNumberFormat="1" applyFont="1" applyFill="1"/>
    <xf numFmtId="164" fontId="8" fillId="2" borderId="0" xfId="0" applyNumberFormat="1" applyFont="1" applyFill="1"/>
    <xf numFmtId="0" fontId="2" fillId="0" borderId="0" xfId="0" applyFont="1" applyFill="1"/>
    <xf numFmtId="164" fontId="2" fillId="0" borderId="0" xfId="0" applyNumberFormat="1" applyFont="1" applyFill="1"/>
    <xf numFmtId="164" fontId="8" fillId="0" borderId="0" xfId="0" applyNumberFormat="1" applyFont="1" applyFill="1"/>
    <xf numFmtId="164" fontId="15" fillId="0" borderId="0" xfId="0" applyNumberFormat="1" applyFont="1" applyBorder="1"/>
    <xf numFmtId="164" fontId="8" fillId="0" borderId="0" xfId="0" applyNumberFormat="1" applyFont="1"/>
    <xf numFmtId="164" fontId="16" fillId="0" borderId="0" xfId="0" applyNumberFormat="1" applyFont="1"/>
    <xf numFmtId="0" fontId="17" fillId="0" borderId="0" xfId="0" applyFont="1" applyFill="1" applyBorder="1"/>
    <xf numFmtId="0" fontId="17" fillId="0" borderId="0" xfId="0" applyFont="1"/>
    <xf numFmtId="164" fontId="18" fillId="0" borderId="0" xfId="0" applyNumberFormat="1" applyFont="1" applyBorder="1"/>
    <xf numFmtId="164" fontId="14" fillId="0" borderId="0" xfId="0" applyNumberFormat="1" applyFont="1" applyBorder="1"/>
    <xf numFmtId="164" fontId="19" fillId="0" borderId="0" xfId="0" applyNumberFormat="1" applyFont="1" applyBorder="1"/>
    <xf numFmtId="0" fontId="0" fillId="2" borderId="22" xfId="0" applyFill="1" applyBorder="1"/>
    <xf numFmtId="0" fontId="0" fillId="2" borderId="23" xfId="0" applyFill="1" applyBorder="1"/>
    <xf numFmtId="0" fontId="0" fillId="2" borderId="24" xfId="0" applyFill="1" applyBorder="1"/>
    <xf numFmtId="164" fontId="0" fillId="0" borderId="25" xfId="0" applyNumberFormat="1" applyBorder="1"/>
    <xf numFmtId="164" fontId="3" fillId="0" borderId="25" xfId="0" applyNumberFormat="1" applyFont="1" applyBorder="1"/>
    <xf numFmtId="164" fontId="2" fillId="0" borderId="25" xfId="0" applyNumberFormat="1" applyFont="1" applyBorder="1"/>
    <xf numFmtId="164" fontId="0" fillId="2" borderId="0" xfId="0" applyNumberFormat="1" applyFill="1" applyBorder="1"/>
    <xf numFmtId="0" fontId="22" fillId="0" borderId="0" xfId="0" applyFont="1"/>
    <xf numFmtId="164" fontId="22" fillId="0" borderId="0" xfId="0" applyNumberFormat="1" applyFont="1"/>
    <xf numFmtId="164" fontId="22" fillId="0" borderId="0" xfId="0" applyNumberFormat="1" applyFont="1" applyBorder="1"/>
    <xf numFmtId="0" fontId="23" fillId="11" borderId="0" xfId="0" applyFont="1" applyFill="1"/>
    <xf numFmtId="0" fontId="2" fillId="12" borderId="0" xfId="0" applyFont="1" applyFill="1" applyAlignment="1">
      <alignment wrapText="1"/>
    </xf>
    <xf numFmtId="0" fontId="24" fillId="0" borderId="0" xfId="0" applyFont="1" applyBorder="1"/>
    <xf numFmtId="164" fontId="25" fillId="0" borderId="0" xfId="0" applyNumberFormat="1" applyFont="1" applyBorder="1"/>
    <xf numFmtId="10" fontId="10" fillId="13" borderId="26" xfId="0" applyNumberFormat="1" applyFont="1" applyFill="1" applyBorder="1" applyAlignment="1">
      <alignment wrapText="1"/>
    </xf>
    <xf numFmtId="10" fontId="10" fillId="13" borderId="27" xfId="0" applyNumberFormat="1" applyFont="1" applyFill="1" applyBorder="1" applyAlignment="1">
      <alignment wrapText="1"/>
    </xf>
    <xf numFmtId="10" fontId="10" fillId="13" borderId="27" xfId="0" applyNumberFormat="1" applyFont="1" applyFill="1" applyBorder="1"/>
    <xf numFmtId="10" fontId="26" fillId="13" borderId="27" xfId="0" applyNumberFormat="1" applyFont="1" applyFill="1" applyBorder="1"/>
    <xf numFmtId="10" fontId="26" fillId="13" borderId="28" xfId="0" applyNumberFormat="1" applyFont="1" applyFill="1" applyBorder="1"/>
    <xf numFmtId="0" fontId="2" fillId="13" borderId="27" xfId="0" applyFont="1" applyFill="1" applyBorder="1"/>
    <xf numFmtId="3" fontId="7" fillId="0" borderId="0" xfId="0" applyNumberFormat="1" applyFont="1" applyAlignment="1">
      <alignment wrapText="1"/>
    </xf>
    <xf numFmtId="10" fontId="10" fillId="13" borderId="29" xfId="0" applyNumberFormat="1" applyFont="1" applyFill="1" applyBorder="1" applyAlignment="1">
      <alignment wrapText="1"/>
    </xf>
    <xf numFmtId="0" fontId="2" fillId="13" borderId="30" xfId="0" applyFont="1" applyFill="1" applyBorder="1"/>
    <xf numFmtId="0" fontId="2" fillId="0" borderId="32" xfId="0" applyFont="1" applyBorder="1"/>
    <xf numFmtId="10" fontId="10" fillId="13" borderId="31" xfId="0" applyNumberFormat="1" applyFont="1" applyFill="1" applyBorder="1"/>
    <xf numFmtId="10" fontId="26" fillId="13" borderId="26" xfId="0" applyNumberFormat="1" applyFont="1" applyFill="1" applyBorder="1"/>
    <xf numFmtId="0" fontId="2" fillId="13" borderId="27" xfId="0" applyFont="1" applyFill="1" applyBorder="1" applyAlignment="1">
      <alignment wrapText="1"/>
    </xf>
    <xf numFmtId="0" fontId="0" fillId="13" borderId="27" xfId="0" applyFill="1" applyBorder="1"/>
    <xf numFmtId="0" fontId="0" fillId="13" borderId="28" xfId="0" applyFill="1" applyBorder="1"/>
    <xf numFmtId="0" fontId="0" fillId="3" borderId="0" xfId="0" applyFill="1"/>
    <xf numFmtId="0" fontId="2" fillId="0" borderId="0" xfId="0" applyFont="1" applyFill="1" applyBorder="1"/>
    <xf numFmtId="0" fontId="10" fillId="9" borderId="0" xfId="0" applyFont="1" applyFill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F145"/>
  <sheetViews>
    <sheetView tabSelected="1" topLeftCell="A80" zoomScale="75" zoomScaleNormal="75" workbookViewId="0">
      <selection activeCell="U124" sqref="U124"/>
    </sheetView>
  </sheetViews>
  <sheetFormatPr defaultRowHeight="15" x14ac:dyDescent="0.25"/>
  <cols>
    <col min="1" max="1" width="34.42578125" customWidth="1"/>
    <col min="2" max="2" width="14.7109375" customWidth="1"/>
    <col min="3" max="3" width="12.28515625" customWidth="1"/>
    <col min="4" max="6" width="8.7109375" customWidth="1"/>
    <col min="7" max="7" width="20.7109375" customWidth="1"/>
    <col min="8" max="8" width="18.140625" customWidth="1"/>
    <col min="9" max="9" width="17.85546875" customWidth="1"/>
    <col min="10" max="10" width="16.140625" customWidth="1"/>
    <col min="11" max="11" width="16.28515625" customWidth="1"/>
    <col min="12" max="12" width="16.7109375" customWidth="1"/>
    <col min="13" max="13" width="17.28515625" customWidth="1"/>
    <col min="14" max="21" width="8.7109375" customWidth="1"/>
    <col min="22" max="22" width="12.140625" customWidth="1"/>
    <col min="23" max="23" width="7.42578125" customWidth="1"/>
    <col min="24" max="24" width="6.42578125" customWidth="1"/>
    <col min="25" max="25" width="9" style="71" customWidth="1"/>
    <col min="26" max="26" width="39.28515625" customWidth="1"/>
  </cols>
  <sheetData>
    <row r="2" spans="1:25" s="2" customFormat="1" x14ac:dyDescent="0.25">
      <c r="F2" s="2" t="s">
        <v>0</v>
      </c>
      <c r="G2" s="2" t="s">
        <v>1</v>
      </c>
      <c r="H2" s="2" t="s">
        <v>55</v>
      </c>
      <c r="K2" s="2" t="s">
        <v>2</v>
      </c>
      <c r="M2" s="2" t="s">
        <v>3</v>
      </c>
      <c r="N2" s="9" t="s">
        <v>21</v>
      </c>
      <c r="O2" s="2" t="s">
        <v>9</v>
      </c>
      <c r="Y2" s="71"/>
    </row>
    <row r="3" spans="1:25" s="2" customFormat="1" x14ac:dyDescent="0.25">
      <c r="F3" s="24" t="s">
        <v>0</v>
      </c>
      <c r="G3" s="2" t="s">
        <v>80</v>
      </c>
      <c r="H3" s="2" t="s">
        <v>22</v>
      </c>
      <c r="I3" t="s">
        <v>156</v>
      </c>
      <c r="J3" s="2" t="s">
        <v>23</v>
      </c>
      <c r="K3" s="2" t="s">
        <v>22</v>
      </c>
      <c r="L3" s="2" t="s">
        <v>23</v>
      </c>
      <c r="N3" s="9" t="s">
        <v>21</v>
      </c>
      <c r="Y3" s="71"/>
    </row>
    <row r="4" spans="1:25" s="2" customFormat="1" ht="15.75" thickBot="1" x14ac:dyDescent="0.3">
      <c r="G4" s="2" t="s">
        <v>24</v>
      </c>
      <c r="H4" s="2" t="s">
        <v>25</v>
      </c>
      <c r="J4" s="2" t="s">
        <v>25</v>
      </c>
      <c r="K4" s="2" t="s">
        <v>26</v>
      </c>
      <c r="L4" s="2" t="s">
        <v>26</v>
      </c>
      <c r="M4" s="2" t="s">
        <v>5</v>
      </c>
      <c r="N4" s="9"/>
      <c r="O4" s="2" t="s">
        <v>169</v>
      </c>
      <c r="Y4" s="71"/>
    </row>
    <row r="5" spans="1:25" ht="15.75" thickTop="1" x14ac:dyDescent="0.25">
      <c r="A5" s="2" t="s">
        <v>159</v>
      </c>
      <c r="B5" s="2"/>
      <c r="C5" s="112" t="s">
        <v>218</v>
      </c>
      <c r="D5" s="2"/>
      <c r="F5" s="50" t="s">
        <v>154</v>
      </c>
      <c r="I5" s="1"/>
      <c r="N5" s="7"/>
    </row>
    <row r="6" spans="1:25" x14ac:dyDescent="0.25">
      <c r="A6" t="s">
        <v>6</v>
      </c>
      <c r="C6" s="115">
        <f>(G6+H6)/F6</f>
        <v>0.26192102746276813</v>
      </c>
      <c r="F6" s="101">
        <v>7319</v>
      </c>
      <c r="G6" s="48">
        <v>311</v>
      </c>
      <c r="H6" s="48">
        <v>1606</v>
      </c>
      <c r="I6" s="48">
        <f>SUM(G6:H6)</f>
        <v>1917</v>
      </c>
      <c r="J6" s="48">
        <v>4494</v>
      </c>
      <c r="K6" s="48"/>
      <c r="L6" s="48">
        <v>1484</v>
      </c>
      <c r="M6" s="48"/>
      <c r="N6" s="49">
        <f>SUM(I6:M6)</f>
        <v>7895</v>
      </c>
      <c r="O6" s="48">
        <f>N6-F6</f>
        <v>576</v>
      </c>
      <c r="P6" s="104" t="s">
        <v>211</v>
      </c>
      <c r="Q6" s="48"/>
    </row>
    <row r="7" spans="1:25" x14ac:dyDescent="0.25">
      <c r="A7" t="s">
        <v>7</v>
      </c>
      <c r="C7" s="115">
        <f t="shared" ref="C7:C8" si="0">(G7+H7)/F7</f>
        <v>0.16605785368743212</v>
      </c>
      <c r="F7" s="101">
        <v>10129</v>
      </c>
      <c r="G7" s="48">
        <v>271</v>
      </c>
      <c r="H7" s="48">
        <v>1411</v>
      </c>
      <c r="I7" s="48">
        <f>SUM(G7:H7)</f>
        <v>1682</v>
      </c>
      <c r="J7" s="48">
        <v>7861</v>
      </c>
      <c r="K7" s="48"/>
      <c r="L7" s="48">
        <v>50</v>
      </c>
      <c r="M7" s="48"/>
      <c r="N7" s="49">
        <f t="shared" ref="N7:N9" si="1">SUM(I7:M7)</f>
        <v>9593</v>
      </c>
      <c r="O7" s="48">
        <f>N7-F7</f>
        <v>-536</v>
      </c>
      <c r="P7" s="104" t="s">
        <v>212</v>
      </c>
      <c r="Q7" s="48"/>
    </row>
    <row r="8" spans="1:25" s="2" customFormat="1" ht="19.5" thickBot="1" x14ac:dyDescent="0.35">
      <c r="A8" s="6" t="s">
        <v>8</v>
      </c>
      <c r="B8" s="6"/>
      <c r="C8" s="116">
        <f t="shared" si="0"/>
        <v>0.43898367952522255</v>
      </c>
      <c r="D8" s="6"/>
      <c r="F8" s="102">
        <v>5392</v>
      </c>
      <c r="G8" s="45">
        <v>1113</v>
      </c>
      <c r="H8" s="45">
        <v>1254</v>
      </c>
      <c r="I8" s="45">
        <f>SUM(G8:H8)</f>
        <v>2367</v>
      </c>
      <c r="J8" s="45">
        <v>3054</v>
      </c>
      <c r="K8" s="45"/>
      <c r="L8" s="45">
        <v>17</v>
      </c>
      <c r="M8" s="45">
        <v>4</v>
      </c>
      <c r="N8" s="49">
        <f t="shared" si="1"/>
        <v>5442</v>
      </c>
      <c r="O8" s="45">
        <f>N8-F8</f>
        <v>50</v>
      </c>
      <c r="P8" s="104" t="s">
        <v>213</v>
      </c>
      <c r="Q8" s="45"/>
      <c r="R8" s="108" t="s">
        <v>216</v>
      </c>
      <c r="S8" s="108"/>
      <c r="T8" s="108"/>
      <c r="U8" s="108"/>
      <c r="V8" s="108"/>
      <c r="W8" s="108"/>
      <c r="X8" s="108"/>
      <c r="Y8" s="71"/>
    </row>
    <row r="9" spans="1:25" ht="15.75" thickTop="1" x14ac:dyDescent="0.25">
      <c r="A9" s="2" t="s">
        <v>4</v>
      </c>
      <c r="E9" s="2"/>
      <c r="F9" s="103">
        <f>SUM(F6:F8)</f>
        <v>22840</v>
      </c>
      <c r="G9" s="15">
        <f>SUM(G6:G8)</f>
        <v>1695</v>
      </c>
      <c r="H9" s="15">
        <f t="shared" ref="H9:M9" si="2">SUM(H6:H8)</f>
        <v>4271</v>
      </c>
      <c r="I9" s="15">
        <f>SUM(G9:H9)</f>
        <v>5966</v>
      </c>
      <c r="J9" s="47">
        <f t="shared" si="2"/>
        <v>15409</v>
      </c>
      <c r="K9" s="15">
        <f t="shared" si="2"/>
        <v>0</v>
      </c>
      <c r="L9" s="15">
        <f t="shared" si="2"/>
        <v>1551</v>
      </c>
      <c r="M9" s="15">
        <f t="shared" si="2"/>
        <v>4</v>
      </c>
      <c r="N9" s="49">
        <f t="shared" si="1"/>
        <v>22930</v>
      </c>
      <c r="O9" s="15">
        <f>N9-F9</f>
        <v>90</v>
      </c>
      <c r="P9" s="15"/>
      <c r="Q9" s="15"/>
    </row>
    <row r="10" spans="1:25" x14ac:dyDescent="0.25">
      <c r="E10" s="2"/>
      <c r="F10" s="15"/>
      <c r="G10" s="129" t="s">
        <v>155</v>
      </c>
      <c r="H10" s="130"/>
      <c r="I10" s="50" t="s">
        <v>157</v>
      </c>
      <c r="J10" s="47"/>
      <c r="K10" s="3"/>
      <c r="L10" s="3"/>
      <c r="M10" s="3"/>
      <c r="N10" s="8"/>
      <c r="O10" s="3"/>
      <c r="P10" s="3"/>
      <c r="Q10" s="3"/>
    </row>
    <row r="11" spans="1:25" x14ac:dyDescent="0.25">
      <c r="E11" s="2"/>
      <c r="F11" s="15"/>
      <c r="G11" s="15"/>
      <c r="H11" s="15"/>
      <c r="I11" s="15"/>
      <c r="J11" s="47"/>
      <c r="K11" s="3"/>
      <c r="L11" s="3"/>
      <c r="M11" s="3"/>
      <c r="N11" s="8"/>
      <c r="O11" s="3"/>
      <c r="P11" s="3"/>
      <c r="Q11" s="3"/>
    </row>
    <row r="12" spans="1:25" ht="15.75" thickBot="1" x14ac:dyDescent="0.3">
      <c r="A12" s="2" t="s">
        <v>160</v>
      </c>
      <c r="B12" s="2" t="s">
        <v>57</v>
      </c>
      <c r="C12" s="15" t="s">
        <v>29</v>
      </c>
      <c r="D12" s="15" t="s">
        <v>56</v>
      </c>
      <c r="E12" s="15" t="s">
        <v>58</v>
      </c>
      <c r="F12" s="15" t="s">
        <v>4</v>
      </c>
      <c r="J12" s="47"/>
    </row>
    <row r="13" spans="1:25" ht="15.75" thickTop="1" x14ac:dyDescent="0.25">
      <c r="A13" t="s">
        <v>10</v>
      </c>
      <c r="B13" s="15">
        <v>196</v>
      </c>
      <c r="C13" s="15"/>
      <c r="D13" s="53">
        <v>85</v>
      </c>
      <c r="E13" s="54">
        <v>247</v>
      </c>
      <c r="F13" s="15">
        <f>SUM(B13:E13)</f>
        <v>528</v>
      </c>
      <c r="G13" s="50" t="s">
        <v>158</v>
      </c>
    </row>
    <row r="14" spans="1:25" ht="15.75" thickBot="1" x14ac:dyDescent="0.3">
      <c r="A14" t="s">
        <v>59</v>
      </c>
      <c r="B14" s="15"/>
      <c r="C14" s="15">
        <v>761</v>
      </c>
      <c r="D14" s="55">
        <v>111</v>
      </c>
      <c r="E14" s="56">
        <v>888</v>
      </c>
      <c r="F14" s="15">
        <f t="shared" ref="F14:F17" si="3">SUM(B14:E14)</f>
        <v>1760</v>
      </c>
      <c r="G14" s="50" t="s">
        <v>158</v>
      </c>
    </row>
    <row r="15" spans="1:25" ht="15.75" thickTop="1" x14ac:dyDescent="0.25">
      <c r="A15" t="s">
        <v>11</v>
      </c>
      <c r="B15" s="15"/>
      <c r="C15" s="15">
        <v>1600</v>
      </c>
      <c r="D15" s="15"/>
      <c r="E15" s="51">
        <v>750</v>
      </c>
      <c r="F15" s="15">
        <f t="shared" si="3"/>
        <v>2350</v>
      </c>
      <c r="G15" s="50" t="s">
        <v>154</v>
      </c>
    </row>
    <row r="16" spans="1:25" ht="15.75" thickBot="1" x14ac:dyDescent="0.3">
      <c r="A16" t="s">
        <v>12</v>
      </c>
      <c r="B16" s="15">
        <v>754</v>
      </c>
      <c r="C16" s="15"/>
      <c r="D16" s="15"/>
      <c r="E16" s="15"/>
      <c r="F16" s="15">
        <f t="shared" si="3"/>
        <v>754</v>
      </c>
      <c r="G16" s="50" t="s">
        <v>154</v>
      </c>
    </row>
    <row r="17" spans="1:17" ht="16.5" thickTop="1" thickBot="1" x14ac:dyDescent="0.3">
      <c r="A17" s="2" t="s">
        <v>4</v>
      </c>
      <c r="B17" s="49">
        <f>SUM(B13:B16)</f>
        <v>950</v>
      </c>
      <c r="C17" s="14">
        <f t="shared" ref="C17:E17" si="4">SUM(C13:C16)</f>
        <v>2361</v>
      </c>
      <c r="D17" s="58">
        <f t="shared" si="4"/>
        <v>196</v>
      </c>
      <c r="E17" s="59">
        <f t="shared" si="4"/>
        <v>1885</v>
      </c>
      <c r="F17" s="45">
        <f t="shared" si="3"/>
        <v>5392</v>
      </c>
    </row>
    <row r="18" spans="1:17" ht="15.75" thickTop="1" x14ac:dyDescent="0.25">
      <c r="K18" s="3"/>
      <c r="L18" s="3"/>
      <c r="M18" s="2"/>
      <c r="N18" s="9"/>
      <c r="O18" s="2"/>
      <c r="P18" s="2"/>
      <c r="Q18" s="2"/>
    </row>
    <row r="19" spans="1:17" x14ac:dyDescent="0.25">
      <c r="A19" t="s">
        <v>18</v>
      </c>
      <c r="K19" s="3"/>
      <c r="L19" s="3"/>
      <c r="M19" s="2"/>
      <c r="N19" s="9"/>
      <c r="O19" s="2"/>
      <c r="P19" s="2"/>
      <c r="Q19" s="2"/>
    </row>
    <row r="20" spans="1:17" x14ac:dyDescent="0.25">
      <c r="A20" t="s">
        <v>43</v>
      </c>
      <c r="B20" s="7">
        <v>196</v>
      </c>
      <c r="C20" s="17" t="s">
        <v>161</v>
      </c>
      <c r="K20" s="3"/>
      <c r="L20" s="3"/>
      <c r="M20" s="2"/>
      <c r="N20" s="9"/>
      <c r="O20" s="2"/>
      <c r="P20" s="2"/>
      <c r="Q20" s="2"/>
    </row>
    <row r="21" spans="1:17" x14ac:dyDescent="0.25">
      <c r="A21" t="s">
        <v>48</v>
      </c>
      <c r="B21" s="7">
        <v>754</v>
      </c>
      <c r="C21" s="17" t="s">
        <v>161</v>
      </c>
      <c r="K21" s="3"/>
      <c r="L21" s="3"/>
      <c r="M21" s="2"/>
      <c r="N21" s="9"/>
      <c r="O21" s="2"/>
      <c r="P21" s="2"/>
      <c r="Q21" s="2"/>
    </row>
    <row r="22" spans="1:17" x14ac:dyDescent="0.25">
      <c r="A22" s="2" t="s">
        <v>50</v>
      </c>
      <c r="B22" s="9">
        <f>SUM(B20:B21)</f>
        <v>950</v>
      </c>
      <c r="K22" s="3"/>
      <c r="L22" s="3"/>
      <c r="M22" s="2"/>
      <c r="N22" s="9"/>
      <c r="O22" s="2"/>
      <c r="P22" s="2"/>
      <c r="Q22" s="2"/>
    </row>
    <row r="23" spans="1:17" x14ac:dyDescent="0.25">
      <c r="B23" s="7"/>
      <c r="K23" s="3"/>
      <c r="L23" s="3"/>
      <c r="M23" s="2"/>
      <c r="N23" s="9"/>
      <c r="O23" s="2"/>
      <c r="P23" s="2"/>
      <c r="Q23" s="2"/>
    </row>
    <row r="24" spans="1:17" x14ac:dyDescent="0.25">
      <c r="A24" t="s">
        <v>29</v>
      </c>
      <c r="B24" s="7"/>
      <c r="K24" s="3"/>
      <c r="L24" s="3"/>
      <c r="M24" s="2"/>
      <c r="N24" s="9"/>
      <c r="O24" s="2"/>
      <c r="P24" s="2"/>
      <c r="Q24" s="2"/>
    </row>
    <row r="25" spans="1:17" x14ac:dyDescent="0.25">
      <c r="A25" t="s">
        <v>46</v>
      </c>
      <c r="B25" s="7"/>
      <c r="C25" s="14">
        <v>761</v>
      </c>
      <c r="D25" s="17" t="s">
        <v>163</v>
      </c>
      <c r="E25" s="18"/>
      <c r="K25" s="3"/>
      <c r="L25" s="3"/>
      <c r="M25" s="2"/>
      <c r="N25" s="9"/>
      <c r="O25" s="2"/>
      <c r="P25" s="2"/>
      <c r="Q25" s="2"/>
    </row>
    <row r="26" spans="1:17" x14ac:dyDescent="0.25">
      <c r="A26" t="s">
        <v>48</v>
      </c>
      <c r="B26" s="7"/>
      <c r="C26" s="14">
        <v>1600</v>
      </c>
      <c r="D26" s="17" t="s">
        <v>163</v>
      </c>
      <c r="E26" s="18"/>
      <c r="K26" s="3"/>
      <c r="L26" s="3"/>
      <c r="M26" s="2"/>
      <c r="N26" s="9"/>
      <c r="O26" s="2"/>
      <c r="P26" s="2"/>
      <c r="Q26" s="2"/>
    </row>
    <row r="27" spans="1:17" x14ac:dyDescent="0.25">
      <c r="A27" s="2" t="s">
        <v>49</v>
      </c>
      <c r="B27" s="7"/>
      <c r="C27" s="61">
        <f>SUM(C25:C26)</f>
        <v>2361</v>
      </c>
      <c r="K27" s="3"/>
      <c r="L27" s="3"/>
      <c r="M27" s="2"/>
      <c r="N27" s="9"/>
      <c r="O27" s="2"/>
      <c r="P27" s="2"/>
      <c r="Q27" s="2"/>
    </row>
    <row r="28" spans="1:17" x14ac:dyDescent="0.25">
      <c r="B28" s="7"/>
      <c r="K28" s="3"/>
      <c r="L28" s="3"/>
      <c r="M28" s="2"/>
      <c r="N28" s="9"/>
      <c r="O28" s="2"/>
      <c r="P28" s="2"/>
      <c r="Q28" s="2"/>
    </row>
    <row r="29" spans="1:17" x14ac:dyDescent="0.25">
      <c r="A29" s="2" t="s">
        <v>28</v>
      </c>
      <c r="B29" s="7"/>
      <c r="K29" s="3"/>
      <c r="L29" s="3"/>
      <c r="M29" s="2"/>
      <c r="N29" s="9"/>
      <c r="O29" s="2"/>
      <c r="P29" s="2"/>
      <c r="Q29" s="2"/>
    </row>
    <row r="30" spans="1:17" x14ac:dyDescent="0.25">
      <c r="A30" t="s">
        <v>43</v>
      </c>
      <c r="B30" s="7"/>
      <c r="K30" s="3"/>
      <c r="L30" s="3"/>
      <c r="M30" s="2"/>
      <c r="N30" s="9"/>
      <c r="O30" s="2"/>
      <c r="P30" s="2"/>
      <c r="Q30" s="2"/>
    </row>
    <row r="31" spans="1:17" x14ac:dyDescent="0.25">
      <c r="A31" t="s">
        <v>44</v>
      </c>
      <c r="E31" s="9">
        <v>85</v>
      </c>
      <c r="F31" s="17" t="s">
        <v>161</v>
      </c>
      <c r="K31" s="3"/>
      <c r="L31" s="3"/>
      <c r="M31" s="2"/>
      <c r="N31" s="9"/>
      <c r="O31" s="2"/>
      <c r="P31" s="2"/>
      <c r="Q31" s="2"/>
    </row>
    <row r="32" spans="1:17" x14ac:dyDescent="0.25">
      <c r="A32" t="s">
        <v>45</v>
      </c>
      <c r="E32" s="9">
        <v>247</v>
      </c>
      <c r="F32" s="17" t="s">
        <v>161</v>
      </c>
      <c r="K32" s="3"/>
      <c r="L32" s="3"/>
      <c r="M32" s="2"/>
      <c r="N32" s="9"/>
      <c r="O32" s="2"/>
      <c r="P32" s="2"/>
      <c r="Q32" s="2"/>
    </row>
    <row r="33" spans="1:25" x14ac:dyDescent="0.25">
      <c r="E33" s="9">
        <f>SUM(D31:E32)</f>
        <v>332</v>
      </c>
      <c r="K33" s="3"/>
      <c r="L33" s="3"/>
      <c r="M33" s="2"/>
      <c r="N33" s="9"/>
      <c r="O33" s="2"/>
      <c r="P33" s="2"/>
      <c r="Q33" s="2"/>
    </row>
    <row r="34" spans="1:25" x14ac:dyDescent="0.25">
      <c r="A34" t="s">
        <v>46</v>
      </c>
      <c r="E34" s="7"/>
      <c r="K34" s="3"/>
      <c r="L34" s="3"/>
      <c r="M34" s="2"/>
      <c r="N34" s="9"/>
      <c r="O34" s="2"/>
      <c r="P34" s="2"/>
      <c r="Q34" s="2"/>
    </row>
    <row r="35" spans="1:25" x14ac:dyDescent="0.25">
      <c r="A35" t="s">
        <v>44</v>
      </c>
      <c r="E35" s="9">
        <v>111</v>
      </c>
      <c r="F35" s="17" t="s">
        <v>161</v>
      </c>
      <c r="K35" s="3"/>
      <c r="L35" s="3"/>
      <c r="M35" s="2"/>
      <c r="N35" s="9"/>
      <c r="O35" s="2"/>
      <c r="P35" s="2"/>
      <c r="Q35" s="2"/>
    </row>
    <row r="36" spans="1:25" x14ac:dyDescent="0.25">
      <c r="A36" t="s">
        <v>45</v>
      </c>
      <c r="E36" s="9">
        <v>888</v>
      </c>
      <c r="F36" s="17" t="s">
        <v>161</v>
      </c>
      <c r="K36" s="3"/>
      <c r="L36" s="3"/>
      <c r="M36" s="2"/>
      <c r="N36" s="9"/>
      <c r="O36" s="2"/>
      <c r="P36" s="2"/>
      <c r="Q36" s="2"/>
    </row>
    <row r="37" spans="1:25" x14ac:dyDescent="0.25">
      <c r="E37" s="9">
        <f>SUM(D35:E36)</f>
        <v>999</v>
      </c>
      <c r="K37" s="3"/>
      <c r="L37" s="3"/>
      <c r="M37" s="2"/>
      <c r="N37" s="9"/>
      <c r="O37" s="2"/>
      <c r="P37" s="2"/>
      <c r="Q37" s="2"/>
    </row>
    <row r="38" spans="1:25" ht="15.75" thickBot="1" x14ac:dyDescent="0.3">
      <c r="K38" s="3"/>
      <c r="L38" s="3"/>
      <c r="M38" s="2"/>
      <c r="N38" s="9"/>
      <c r="O38" s="2"/>
      <c r="P38" s="2"/>
      <c r="Q38" s="2"/>
    </row>
    <row r="39" spans="1:25" ht="16.5" thickTop="1" thickBot="1" x14ac:dyDescent="0.3">
      <c r="A39" s="2" t="s">
        <v>47</v>
      </c>
      <c r="E39" s="52">
        <f>E33+E37</f>
        <v>1331</v>
      </c>
      <c r="F39" s="17" t="s">
        <v>161</v>
      </c>
      <c r="K39" s="3"/>
      <c r="L39" s="3"/>
      <c r="M39" s="2"/>
      <c r="N39" s="9"/>
      <c r="O39" s="2"/>
      <c r="P39" s="2"/>
      <c r="Q39" s="2"/>
    </row>
    <row r="40" spans="1:25" ht="16.5" thickTop="1" thickBot="1" x14ac:dyDescent="0.3">
      <c r="A40" t="s">
        <v>164</v>
      </c>
      <c r="E40" s="57">
        <v>750</v>
      </c>
      <c r="F40" s="17" t="s">
        <v>162</v>
      </c>
      <c r="K40" s="3"/>
      <c r="L40" s="3"/>
      <c r="M40" s="2"/>
      <c r="N40" s="9"/>
      <c r="O40" s="2"/>
      <c r="P40" s="2"/>
      <c r="Q40" s="2"/>
    </row>
    <row r="41" spans="1:25" ht="16.5" thickTop="1" thickBot="1" x14ac:dyDescent="0.3">
      <c r="A41" s="2" t="s">
        <v>27</v>
      </c>
      <c r="E41" s="60">
        <f>SUM(E39:E40)</f>
        <v>2081</v>
      </c>
      <c r="F41" s="22" t="s">
        <v>217</v>
      </c>
      <c r="K41" s="3"/>
      <c r="L41" s="3"/>
      <c r="M41" s="2"/>
      <c r="N41" s="9"/>
      <c r="O41" s="2"/>
      <c r="P41" s="2"/>
      <c r="Q41" s="2"/>
    </row>
    <row r="42" spans="1:25" ht="15.75" thickTop="1" x14ac:dyDescent="0.25">
      <c r="A42" s="2"/>
      <c r="E42" s="45"/>
      <c r="K42" s="3"/>
      <c r="L42" s="3"/>
      <c r="M42" s="2"/>
      <c r="N42" s="9"/>
      <c r="O42" s="2"/>
      <c r="P42" s="2"/>
      <c r="Q42" s="2"/>
    </row>
    <row r="43" spans="1:25" ht="16.5" customHeight="1" thickBot="1" x14ac:dyDescent="0.3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4"/>
      <c r="L43" s="64"/>
      <c r="M43" s="65"/>
      <c r="N43" s="66"/>
      <c r="O43" s="65"/>
      <c r="P43" s="65"/>
      <c r="Q43" s="65"/>
    </row>
    <row r="44" spans="1:25" s="24" customFormat="1" ht="45.75" thickTop="1" x14ac:dyDescent="0.25">
      <c r="B44" s="112" t="s">
        <v>284</v>
      </c>
      <c r="C44" s="112" t="s">
        <v>218</v>
      </c>
      <c r="F44" s="24" t="s">
        <v>0</v>
      </c>
      <c r="G44" s="24" t="s">
        <v>1</v>
      </c>
      <c r="H44" s="24" t="s">
        <v>55</v>
      </c>
      <c r="V44" s="24" t="s">
        <v>2</v>
      </c>
      <c r="X44" s="24" t="s">
        <v>3</v>
      </c>
      <c r="Y44" s="72" t="s">
        <v>20</v>
      </c>
    </row>
    <row r="45" spans="1:25" s="24" customFormat="1" x14ac:dyDescent="0.25">
      <c r="B45" s="124"/>
      <c r="C45" s="113"/>
      <c r="G45" s="109" t="s">
        <v>22</v>
      </c>
      <c r="H45" s="109" t="s">
        <v>22</v>
      </c>
      <c r="I45" s="24" t="s">
        <v>23</v>
      </c>
      <c r="V45" s="24" t="s">
        <v>22</v>
      </c>
      <c r="W45" s="24" t="s">
        <v>23</v>
      </c>
      <c r="Y45" s="72"/>
    </row>
    <row r="46" spans="1:25" s="2" customFormat="1" x14ac:dyDescent="0.25">
      <c r="B46" s="117"/>
      <c r="C46" s="114"/>
      <c r="G46" s="2" t="s">
        <v>51</v>
      </c>
      <c r="H46" s="2" t="s">
        <v>52</v>
      </c>
      <c r="I46" s="2" t="s">
        <v>52</v>
      </c>
      <c r="J46" s="2" t="s">
        <v>52</v>
      </c>
      <c r="K46" s="2" t="s">
        <v>52</v>
      </c>
      <c r="L46" s="2" t="s">
        <v>52</v>
      </c>
      <c r="M46" s="2" t="s">
        <v>52</v>
      </c>
      <c r="N46" s="2" t="s">
        <v>52</v>
      </c>
      <c r="O46" s="2" t="s">
        <v>52</v>
      </c>
      <c r="P46" s="2" t="s">
        <v>52</v>
      </c>
      <c r="Q46" s="2" t="s">
        <v>52</v>
      </c>
      <c r="R46" s="2" t="s">
        <v>52</v>
      </c>
      <c r="S46" s="2" t="s">
        <v>52</v>
      </c>
      <c r="T46" s="2" t="s">
        <v>52</v>
      </c>
      <c r="U46" s="2" t="s">
        <v>52</v>
      </c>
      <c r="V46" s="2" t="s">
        <v>53</v>
      </c>
      <c r="W46" s="2" t="s">
        <v>53</v>
      </c>
      <c r="X46" s="2" t="s">
        <v>54</v>
      </c>
      <c r="Y46" s="71"/>
    </row>
    <row r="47" spans="1:25" s="2" customFormat="1" x14ac:dyDescent="0.25">
      <c r="B47" s="117"/>
      <c r="C47" s="114"/>
      <c r="I47" s="2" t="s">
        <v>32</v>
      </c>
      <c r="J47" s="2" t="s">
        <v>33</v>
      </c>
      <c r="K47" s="2" t="s">
        <v>34</v>
      </c>
      <c r="L47" s="2" t="s">
        <v>35</v>
      </c>
      <c r="M47" s="2" t="s">
        <v>36</v>
      </c>
      <c r="N47" s="2" t="s">
        <v>37</v>
      </c>
      <c r="O47" s="2" t="s">
        <v>38</v>
      </c>
      <c r="P47" s="2" t="s">
        <v>170</v>
      </c>
      <c r="Q47" s="2" t="s">
        <v>171</v>
      </c>
      <c r="R47" s="2" t="s">
        <v>39</v>
      </c>
      <c r="S47" s="2" t="s">
        <v>40</v>
      </c>
      <c r="T47" s="2" t="s">
        <v>41</v>
      </c>
      <c r="U47" s="2" t="s">
        <v>42</v>
      </c>
      <c r="Y47" s="71"/>
    </row>
    <row r="48" spans="1:25" x14ac:dyDescent="0.25">
      <c r="B48" s="125"/>
      <c r="C48" s="115"/>
      <c r="E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32" ht="15.75" thickBot="1" x14ac:dyDescent="0.3">
      <c r="B49" s="126"/>
      <c r="C49" s="115"/>
      <c r="J49" s="3"/>
      <c r="K49" s="3"/>
      <c r="L49" s="2"/>
      <c r="M49" s="9"/>
      <c r="N49" s="2"/>
    </row>
    <row r="50" spans="1:32" ht="15.75" thickTop="1" x14ac:dyDescent="0.25">
      <c r="A50" s="2" t="s">
        <v>13</v>
      </c>
      <c r="B50" s="123">
        <f>SUM(N50:U50)/F50</f>
        <v>0.49174078780177893</v>
      </c>
      <c r="C50" s="115">
        <f>(G50+H50)/F50</f>
        <v>0.19906819144430327</v>
      </c>
      <c r="F50" s="13">
        <v>2361</v>
      </c>
      <c r="H50">
        <v>470</v>
      </c>
      <c r="I50" s="2">
        <v>130</v>
      </c>
      <c r="J50" s="2">
        <v>150</v>
      </c>
      <c r="K50" s="2">
        <v>150</v>
      </c>
      <c r="L50" s="2">
        <v>150</v>
      </c>
      <c r="M50" s="121">
        <v>150</v>
      </c>
      <c r="N50" s="2">
        <v>150</v>
      </c>
      <c r="O50" s="2">
        <v>150</v>
      </c>
      <c r="P50" s="2">
        <v>150</v>
      </c>
      <c r="Q50" s="2">
        <v>150</v>
      </c>
      <c r="R50" s="2">
        <v>150</v>
      </c>
      <c r="S50" s="2">
        <v>140</v>
      </c>
      <c r="T50" s="2">
        <v>140</v>
      </c>
      <c r="U50" s="2">
        <v>131</v>
      </c>
      <c r="Y50" s="73">
        <f>SUM(G50:X50)</f>
        <v>2361</v>
      </c>
      <c r="Z50" s="18" t="s">
        <v>215</v>
      </c>
    </row>
    <row r="51" spans="1:32" x14ac:dyDescent="0.25">
      <c r="A51" s="2" t="s">
        <v>18</v>
      </c>
      <c r="B51" s="115">
        <f>SUM(N51:U51)/F51</f>
        <v>0.28526315789473683</v>
      </c>
      <c r="C51" s="115">
        <f t="shared" ref="C51:C53" si="5">(G51+H51)/F51</f>
        <v>0.56000000000000005</v>
      </c>
      <c r="F51" s="13">
        <v>950</v>
      </c>
      <c r="H51">
        <v>532</v>
      </c>
      <c r="I51" s="2">
        <v>94</v>
      </c>
      <c r="J51" s="2">
        <v>61</v>
      </c>
      <c r="K51" s="2">
        <v>61</v>
      </c>
      <c r="L51" s="2">
        <v>61</v>
      </c>
      <c r="M51" s="121">
        <v>61</v>
      </c>
      <c r="N51" s="2">
        <v>61</v>
      </c>
      <c r="O51" s="2">
        <v>30</v>
      </c>
      <c r="P51" s="2">
        <v>30</v>
      </c>
      <c r="Q51" s="2">
        <v>30</v>
      </c>
      <c r="R51" s="2">
        <v>30</v>
      </c>
      <c r="S51" s="2">
        <v>30</v>
      </c>
      <c r="T51" s="2">
        <v>30</v>
      </c>
      <c r="U51" s="2">
        <v>30</v>
      </c>
      <c r="W51" s="2"/>
      <c r="Y51" s="73">
        <f>SUM(G51:X51)</f>
        <v>1141</v>
      </c>
      <c r="Z51" s="18" t="s">
        <v>215</v>
      </c>
    </row>
    <row r="52" spans="1:32" s="2" customFormat="1" ht="15.75" thickBot="1" x14ac:dyDescent="0.3">
      <c r="A52" s="2" t="s">
        <v>60</v>
      </c>
      <c r="B52" s="115">
        <f t="shared" ref="B52:B53" si="6">SUM(N52:U52)/F52</f>
        <v>0</v>
      </c>
      <c r="C52" s="115">
        <f t="shared" si="5"/>
        <v>1.0204081632653061</v>
      </c>
      <c r="F52" s="13">
        <f>E31+E35</f>
        <v>196</v>
      </c>
      <c r="G52" s="23">
        <v>200</v>
      </c>
      <c r="H52" s="22"/>
      <c r="I52" s="22"/>
      <c r="J52" s="22"/>
      <c r="K52" s="22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 t="s">
        <v>172</v>
      </c>
      <c r="X52" s="3"/>
      <c r="Y52" s="73">
        <f>SUM(G52:X52)</f>
        <v>200</v>
      </c>
    </row>
    <row r="53" spans="1:32" s="2" customFormat="1" ht="16.5" thickTop="1" thickBot="1" x14ac:dyDescent="0.3">
      <c r="A53" s="2" t="s">
        <v>165</v>
      </c>
      <c r="B53" s="116">
        <f t="shared" si="6"/>
        <v>0</v>
      </c>
      <c r="C53" s="116">
        <f t="shared" si="5"/>
        <v>0.61803713527851456</v>
      </c>
      <c r="F53" s="13">
        <f>E32+E36+E40</f>
        <v>1885</v>
      </c>
      <c r="G53" s="19">
        <f t="shared" ref="G53:M53" si="7">G110</f>
        <v>913</v>
      </c>
      <c r="H53" s="20">
        <f t="shared" si="7"/>
        <v>252</v>
      </c>
      <c r="I53" s="20">
        <f t="shared" si="7"/>
        <v>239</v>
      </c>
      <c r="J53" s="20">
        <f t="shared" si="7"/>
        <v>289</v>
      </c>
      <c r="K53" s="20">
        <f t="shared" si="7"/>
        <v>196</v>
      </c>
      <c r="L53" s="20">
        <f t="shared" si="7"/>
        <v>41</v>
      </c>
      <c r="M53" s="21">
        <f t="shared" si="7"/>
        <v>27</v>
      </c>
      <c r="N53" s="3">
        <f t="shared" ref="N53:X53" si="8">SUM(N68:N110)</f>
        <v>0</v>
      </c>
      <c r="O53" s="3">
        <f t="shared" si="8"/>
        <v>0</v>
      </c>
      <c r="P53" s="3">
        <f t="shared" si="8"/>
        <v>0</v>
      </c>
      <c r="Q53" s="3">
        <f t="shared" si="8"/>
        <v>0</v>
      </c>
      <c r="R53" s="3">
        <f t="shared" si="8"/>
        <v>0</v>
      </c>
      <c r="S53" s="3">
        <f t="shared" si="8"/>
        <v>0</v>
      </c>
      <c r="T53" s="3">
        <f t="shared" si="8"/>
        <v>0</v>
      </c>
      <c r="U53" s="3">
        <f t="shared" si="8"/>
        <v>0</v>
      </c>
      <c r="V53" s="3">
        <f t="shared" si="8"/>
        <v>0</v>
      </c>
      <c r="W53" s="3">
        <f t="shared" si="8"/>
        <v>0</v>
      </c>
      <c r="X53" s="3">
        <f t="shared" si="8"/>
        <v>0</v>
      </c>
      <c r="Y53" s="73">
        <f>SUM(G53:X53)</f>
        <v>1957</v>
      </c>
      <c r="AB53" s="3">
        <f>F53</f>
        <v>1885</v>
      </c>
      <c r="AC53" s="2">
        <v>1.05</v>
      </c>
      <c r="AD53" s="2">
        <f>AB53*AC53</f>
        <v>1979.25</v>
      </c>
      <c r="AE53" s="11">
        <f>-Y53</f>
        <v>-1957</v>
      </c>
      <c r="AF53" s="11">
        <f>AD53+AE53</f>
        <v>22.25</v>
      </c>
    </row>
    <row r="54" spans="1:32" s="62" customFormat="1" ht="15.75" thickTop="1" x14ac:dyDescent="0.25">
      <c r="A54" s="62" t="s">
        <v>19</v>
      </c>
      <c r="F54" s="13">
        <f>SUM(F50:F53)</f>
        <v>5392</v>
      </c>
      <c r="G54" s="45">
        <f t="shared" ref="G54:N54" si="9">SUM(G50:G53)</f>
        <v>1113</v>
      </c>
      <c r="H54" s="45">
        <f t="shared" si="9"/>
        <v>1254</v>
      </c>
      <c r="I54" s="45">
        <f t="shared" si="9"/>
        <v>463</v>
      </c>
      <c r="J54" s="45">
        <f t="shared" si="9"/>
        <v>500</v>
      </c>
      <c r="K54" s="45">
        <f t="shared" si="9"/>
        <v>407</v>
      </c>
      <c r="L54" s="45">
        <f t="shared" si="9"/>
        <v>252</v>
      </c>
      <c r="M54" s="45">
        <f t="shared" si="9"/>
        <v>238</v>
      </c>
      <c r="N54" s="45">
        <f t="shared" si="9"/>
        <v>211</v>
      </c>
      <c r="O54" s="45">
        <f t="shared" ref="O54:Q54" si="10">SUM(O50:O53)</f>
        <v>180</v>
      </c>
      <c r="P54" s="45">
        <f t="shared" si="10"/>
        <v>180</v>
      </c>
      <c r="Q54" s="45">
        <f t="shared" si="10"/>
        <v>180</v>
      </c>
      <c r="R54" s="45">
        <f t="shared" ref="R54" si="11">SUM(R50:R53)</f>
        <v>180</v>
      </c>
      <c r="S54" s="45">
        <f t="shared" ref="S54" si="12">SUM(S50:S53)</f>
        <v>170</v>
      </c>
      <c r="T54" s="45">
        <f t="shared" ref="T54" si="13">SUM(T50:T53)</f>
        <v>170</v>
      </c>
      <c r="U54" s="45">
        <f t="shared" ref="U54" si="14">SUM(U50:U53)</f>
        <v>161</v>
      </c>
      <c r="V54" s="45">
        <f t="shared" ref="V54" si="15">SUM(V50:V53)</f>
        <v>0</v>
      </c>
      <c r="W54" s="45">
        <f t="shared" ref="W54" si="16">SUM(W50:W53)</f>
        <v>0</v>
      </c>
      <c r="X54" s="45">
        <f t="shared" ref="X54" si="17">SUM(X50:X53)</f>
        <v>0</v>
      </c>
      <c r="Y54" s="45">
        <f>SUM(G54:X54)</f>
        <v>5659</v>
      </c>
      <c r="Z54" s="45"/>
    </row>
    <row r="55" spans="1:32" s="62" customFormat="1" x14ac:dyDescent="0.25"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</row>
    <row r="56" spans="1:32" s="110" customFormat="1" x14ac:dyDescent="0.25">
      <c r="A56" s="110" t="s">
        <v>20</v>
      </c>
      <c r="F56" s="111"/>
      <c r="G56" s="111">
        <v>913</v>
      </c>
      <c r="H56" s="111">
        <v>252</v>
      </c>
      <c r="I56" s="111">
        <v>239</v>
      </c>
      <c r="J56" s="111">
        <v>289</v>
      </c>
      <c r="K56" s="111">
        <v>196</v>
      </c>
      <c r="L56" s="111">
        <v>41</v>
      </c>
      <c r="M56" s="111">
        <v>27</v>
      </c>
      <c r="N56" s="111">
        <v>0</v>
      </c>
      <c r="O56" s="111">
        <v>0</v>
      </c>
      <c r="P56" s="111">
        <v>0</v>
      </c>
      <c r="Q56" s="111">
        <v>0</v>
      </c>
      <c r="R56" s="111">
        <v>0</v>
      </c>
      <c r="S56" s="111">
        <v>0</v>
      </c>
      <c r="T56" s="111">
        <v>0</v>
      </c>
      <c r="U56" s="111">
        <v>0</v>
      </c>
      <c r="V56" s="111">
        <v>0</v>
      </c>
      <c r="W56" s="111">
        <v>0</v>
      </c>
      <c r="X56" s="111">
        <v>0</v>
      </c>
      <c r="Y56" s="111">
        <v>1957</v>
      </c>
      <c r="Z56" s="111"/>
    </row>
    <row r="57" spans="1:32" s="62" customFormat="1" x14ac:dyDescent="0.25"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</row>
    <row r="58" spans="1:32" x14ac:dyDescent="0.25">
      <c r="A58" t="s">
        <v>92</v>
      </c>
      <c r="G58" s="12">
        <v>60</v>
      </c>
      <c r="Y58" s="74">
        <f>SUM(G58:X58)</f>
        <v>60</v>
      </c>
    </row>
    <row r="59" spans="1:32" x14ac:dyDescent="0.25">
      <c r="A59" t="s">
        <v>97</v>
      </c>
      <c r="G59" s="1">
        <v>65</v>
      </c>
      <c r="Y59" s="74">
        <f t="shared" ref="Y59:Y108" si="18">SUM(G59:X59)</f>
        <v>65</v>
      </c>
    </row>
    <row r="60" spans="1:32" x14ac:dyDescent="0.25">
      <c r="A60" t="s">
        <v>87</v>
      </c>
      <c r="G60" s="12">
        <v>44</v>
      </c>
      <c r="Y60" s="74">
        <f t="shared" si="18"/>
        <v>44</v>
      </c>
    </row>
    <row r="61" spans="1:32" x14ac:dyDescent="0.25">
      <c r="A61" t="s">
        <v>99</v>
      </c>
      <c r="G61" s="1">
        <v>89</v>
      </c>
      <c r="Y61" s="74">
        <f t="shared" si="18"/>
        <v>89</v>
      </c>
    </row>
    <row r="62" spans="1:32" x14ac:dyDescent="0.25">
      <c r="A62" t="s">
        <v>94</v>
      </c>
      <c r="G62" s="1">
        <v>48</v>
      </c>
      <c r="Y62" s="74">
        <f t="shared" si="18"/>
        <v>48</v>
      </c>
    </row>
    <row r="63" spans="1:32" x14ac:dyDescent="0.25">
      <c r="A63" t="s">
        <v>91</v>
      </c>
      <c r="G63" s="1">
        <v>75</v>
      </c>
      <c r="Y63" s="74">
        <f t="shared" si="18"/>
        <v>75</v>
      </c>
    </row>
    <row r="64" spans="1:32" x14ac:dyDescent="0.25">
      <c r="A64" t="s">
        <v>98</v>
      </c>
      <c r="G64" s="1">
        <v>61</v>
      </c>
      <c r="Y64" s="74">
        <f t="shared" si="18"/>
        <v>61</v>
      </c>
    </row>
    <row r="65" spans="1:25" x14ac:dyDescent="0.25">
      <c r="A65" t="s">
        <v>100</v>
      </c>
      <c r="G65" s="1">
        <v>50</v>
      </c>
      <c r="Y65" s="74">
        <f t="shared" si="18"/>
        <v>50</v>
      </c>
    </row>
    <row r="66" spans="1:25" x14ac:dyDescent="0.25">
      <c r="A66" t="s">
        <v>93</v>
      </c>
      <c r="G66" s="1">
        <v>66</v>
      </c>
      <c r="Y66" s="74">
        <f t="shared" si="18"/>
        <v>66</v>
      </c>
    </row>
    <row r="67" spans="1:25" x14ac:dyDescent="0.25">
      <c r="A67" t="s">
        <v>89</v>
      </c>
      <c r="G67" s="1">
        <v>37</v>
      </c>
      <c r="Y67" s="74">
        <f t="shared" si="18"/>
        <v>37</v>
      </c>
    </row>
    <row r="68" spans="1:25" x14ac:dyDescent="0.25">
      <c r="A68" t="s">
        <v>85</v>
      </c>
      <c r="G68" s="1">
        <v>22</v>
      </c>
      <c r="Y68" s="74">
        <f t="shared" si="18"/>
        <v>22</v>
      </c>
    </row>
    <row r="69" spans="1:25" x14ac:dyDescent="0.25">
      <c r="A69" t="s">
        <v>101</v>
      </c>
      <c r="G69" s="1">
        <v>54</v>
      </c>
      <c r="Y69" s="74">
        <f t="shared" si="18"/>
        <v>54</v>
      </c>
    </row>
    <row r="70" spans="1:25" x14ac:dyDescent="0.25">
      <c r="A70" t="s">
        <v>86</v>
      </c>
      <c r="G70" s="1">
        <v>30</v>
      </c>
      <c r="Y70" s="74">
        <f t="shared" si="18"/>
        <v>30</v>
      </c>
    </row>
    <row r="71" spans="1:25" x14ac:dyDescent="0.25">
      <c r="A71" t="s">
        <v>88</v>
      </c>
      <c r="G71" s="1">
        <v>11</v>
      </c>
      <c r="Y71" s="74">
        <f t="shared" si="18"/>
        <v>11</v>
      </c>
    </row>
    <row r="72" spans="1:25" x14ac:dyDescent="0.25">
      <c r="A72" t="s">
        <v>102</v>
      </c>
      <c r="G72" s="1">
        <v>40</v>
      </c>
      <c r="Y72" s="74">
        <f t="shared" si="18"/>
        <v>40</v>
      </c>
    </row>
    <row r="73" spans="1:25" x14ac:dyDescent="0.25">
      <c r="A73" t="s">
        <v>90</v>
      </c>
      <c r="G73" s="1">
        <v>5</v>
      </c>
      <c r="Y73" s="74">
        <f t="shared" si="18"/>
        <v>5</v>
      </c>
    </row>
    <row r="74" spans="1:25" x14ac:dyDescent="0.25">
      <c r="A74" t="s">
        <v>96</v>
      </c>
      <c r="G74" s="1">
        <v>29</v>
      </c>
      <c r="Y74" s="74">
        <f t="shared" si="18"/>
        <v>29</v>
      </c>
    </row>
    <row r="75" spans="1:25" x14ac:dyDescent="0.25">
      <c r="A75" s="6" t="s">
        <v>15</v>
      </c>
      <c r="G75" s="1">
        <v>12</v>
      </c>
      <c r="Y75" s="74">
        <f t="shared" si="18"/>
        <v>12</v>
      </c>
    </row>
    <row r="76" spans="1:25" x14ac:dyDescent="0.25">
      <c r="A76" t="s">
        <v>95</v>
      </c>
      <c r="G76" s="1">
        <v>115</v>
      </c>
      <c r="Y76" s="74">
        <f t="shared" si="18"/>
        <v>115</v>
      </c>
    </row>
    <row r="77" spans="1:25" x14ac:dyDescent="0.25">
      <c r="G77" s="1"/>
      <c r="Y77" s="74"/>
    </row>
    <row r="78" spans="1:25" x14ac:dyDescent="0.25">
      <c r="A78" s="17" t="s">
        <v>167</v>
      </c>
      <c r="G78" s="1"/>
      <c r="Y78" s="74"/>
    </row>
    <row r="79" spans="1:25" x14ac:dyDescent="0.25">
      <c r="A79" s="43" t="s">
        <v>84</v>
      </c>
      <c r="G79" s="1"/>
      <c r="Y79" s="74"/>
    </row>
    <row r="80" spans="1:25" x14ac:dyDescent="0.25">
      <c r="G80" s="1"/>
      <c r="Y80" s="74"/>
    </row>
    <row r="81" spans="1:26" x14ac:dyDescent="0.25">
      <c r="A81" s="41" t="s">
        <v>145</v>
      </c>
      <c r="B81" s="41"/>
      <c r="C81" s="41"/>
      <c r="Y81" s="74"/>
    </row>
    <row r="82" spans="1:26" x14ac:dyDescent="0.25">
      <c r="A82" s="16" t="s">
        <v>103</v>
      </c>
      <c r="J82" s="39">
        <v>16</v>
      </c>
      <c r="Y82" s="74">
        <f t="shared" si="18"/>
        <v>16</v>
      </c>
    </row>
    <row r="83" spans="1:26" ht="15.75" thickBot="1" x14ac:dyDescent="0.3">
      <c r="A83" s="16" t="s">
        <v>105</v>
      </c>
      <c r="B83" s="16"/>
      <c r="C83" s="16"/>
      <c r="J83" s="37">
        <v>8</v>
      </c>
      <c r="K83" s="37">
        <v>44</v>
      </c>
      <c r="Y83" s="74">
        <f t="shared" si="18"/>
        <v>52</v>
      </c>
    </row>
    <row r="84" spans="1:26" ht="15.75" thickBot="1" x14ac:dyDescent="0.3">
      <c r="A84" s="44" t="s">
        <v>152</v>
      </c>
      <c r="B84" s="16"/>
      <c r="C84" s="16"/>
      <c r="I84" s="69">
        <v>13</v>
      </c>
      <c r="Y84" s="74">
        <f t="shared" si="18"/>
        <v>13</v>
      </c>
    </row>
    <row r="85" spans="1:26" x14ac:dyDescent="0.25">
      <c r="A85" s="41" t="s">
        <v>146</v>
      </c>
      <c r="B85" s="41"/>
      <c r="C85" s="41"/>
      <c r="I85" s="4"/>
      <c r="Y85" s="74"/>
    </row>
    <row r="86" spans="1:26" x14ac:dyDescent="0.25">
      <c r="A86" s="16" t="s">
        <v>104</v>
      </c>
      <c r="B86" s="16" t="s">
        <v>83</v>
      </c>
      <c r="C86" s="16"/>
      <c r="I86" s="36">
        <v>2</v>
      </c>
      <c r="J86" s="36">
        <v>50</v>
      </c>
      <c r="K86" s="36">
        <v>33</v>
      </c>
      <c r="Y86" s="74">
        <f t="shared" si="18"/>
        <v>85</v>
      </c>
    </row>
    <row r="87" spans="1:26" ht="15.75" thickBot="1" x14ac:dyDescent="0.3">
      <c r="A87" s="44" t="s">
        <v>120</v>
      </c>
      <c r="B87" s="16"/>
      <c r="C87" s="16"/>
      <c r="D87" s="16"/>
      <c r="J87" s="4"/>
      <c r="K87" s="39">
        <v>17</v>
      </c>
      <c r="Y87" s="74">
        <f t="shared" si="18"/>
        <v>17</v>
      </c>
      <c r="Z87" t="s">
        <v>168</v>
      </c>
    </row>
    <row r="88" spans="1:26" ht="15.75" thickBot="1" x14ac:dyDescent="0.3">
      <c r="A88" s="44" t="s">
        <v>147</v>
      </c>
      <c r="B88" s="16"/>
      <c r="C88" s="16"/>
      <c r="D88" s="16"/>
      <c r="I88" s="70">
        <v>17</v>
      </c>
      <c r="Y88" s="74">
        <f t="shared" si="18"/>
        <v>17</v>
      </c>
    </row>
    <row r="89" spans="1:26" x14ac:dyDescent="0.25">
      <c r="A89" s="16" t="s">
        <v>119</v>
      </c>
      <c r="B89" s="16" t="s">
        <v>82</v>
      </c>
      <c r="C89" s="16"/>
      <c r="D89" s="16"/>
      <c r="H89" s="36">
        <v>2</v>
      </c>
      <c r="I89" s="36">
        <v>15</v>
      </c>
      <c r="J89" s="36">
        <v>28</v>
      </c>
      <c r="Y89" s="74">
        <f t="shared" si="18"/>
        <v>45</v>
      </c>
    </row>
    <row r="90" spans="1:26" x14ac:dyDescent="0.25">
      <c r="A90" s="16" t="s">
        <v>117</v>
      </c>
      <c r="B90" s="16"/>
      <c r="C90" s="16"/>
      <c r="D90" s="16"/>
      <c r="K90" s="46">
        <v>15</v>
      </c>
      <c r="L90" s="46">
        <v>30</v>
      </c>
      <c r="M90" s="46">
        <v>27</v>
      </c>
      <c r="Y90" s="74">
        <f t="shared" si="18"/>
        <v>72</v>
      </c>
    </row>
    <row r="91" spans="1:26" x14ac:dyDescent="0.25">
      <c r="A91" s="41" t="s">
        <v>148</v>
      </c>
      <c r="B91" s="41"/>
      <c r="C91" s="41"/>
      <c r="D91" s="41"/>
      <c r="Y91" s="74"/>
    </row>
    <row r="92" spans="1:26" x14ac:dyDescent="0.25">
      <c r="A92" s="40" t="s">
        <v>17</v>
      </c>
      <c r="B92" s="16" t="s">
        <v>72</v>
      </c>
      <c r="C92" s="16"/>
      <c r="D92" s="16"/>
      <c r="H92" s="36">
        <v>31</v>
      </c>
      <c r="I92" s="36">
        <v>5</v>
      </c>
      <c r="Y92" s="74">
        <f t="shared" si="18"/>
        <v>36</v>
      </c>
    </row>
    <row r="93" spans="1:26" x14ac:dyDescent="0.25">
      <c r="A93" s="16" t="s">
        <v>113</v>
      </c>
      <c r="B93" s="16" t="s">
        <v>73</v>
      </c>
      <c r="C93" s="16"/>
      <c r="D93" s="16"/>
      <c r="H93" s="36">
        <v>6</v>
      </c>
      <c r="I93" s="36">
        <v>19</v>
      </c>
      <c r="Y93" s="74">
        <f t="shared" si="18"/>
        <v>25</v>
      </c>
    </row>
    <row r="94" spans="1:26" x14ac:dyDescent="0.25">
      <c r="A94" s="16" t="s">
        <v>114</v>
      </c>
      <c r="B94" s="16" t="s">
        <v>69</v>
      </c>
      <c r="C94" s="16"/>
      <c r="D94" s="16"/>
      <c r="H94" s="36">
        <v>19</v>
      </c>
      <c r="I94" s="36">
        <v>40</v>
      </c>
      <c r="J94" s="36">
        <v>26</v>
      </c>
      <c r="Y94" s="74">
        <f t="shared" si="18"/>
        <v>85</v>
      </c>
    </row>
    <row r="95" spans="1:26" x14ac:dyDescent="0.25">
      <c r="A95" s="16" t="s">
        <v>115</v>
      </c>
      <c r="B95" s="16" t="s">
        <v>70</v>
      </c>
      <c r="C95" s="16"/>
      <c r="D95" s="16"/>
      <c r="H95" s="36">
        <v>53</v>
      </c>
      <c r="I95" s="36">
        <v>7</v>
      </c>
      <c r="Y95" s="74">
        <f t="shared" si="18"/>
        <v>60</v>
      </c>
    </row>
    <row r="96" spans="1:26" x14ac:dyDescent="0.25">
      <c r="A96" s="16" t="s">
        <v>106</v>
      </c>
      <c r="B96" s="16" t="s">
        <v>71</v>
      </c>
      <c r="C96" s="16"/>
      <c r="D96" s="16"/>
      <c r="H96" s="36">
        <v>72</v>
      </c>
      <c r="I96" s="36">
        <v>14</v>
      </c>
      <c r="Y96" s="74">
        <f t="shared" si="18"/>
        <v>86</v>
      </c>
    </row>
    <row r="97" spans="1:25" x14ac:dyDescent="0.25">
      <c r="A97" s="16" t="s">
        <v>107</v>
      </c>
      <c r="B97" s="16" t="s">
        <v>166</v>
      </c>
      <c r="C97" s="16"/>
      <c r="D97" s="16"/>
      <c r="J97" s="127">
        <v>30</v>
      </c>
      <c r="K97" s="127">
        <v>54</v>
      </c>
      <c r="L97" s="127">
        <v>11</v>
      </c>
      <c r="Y97" s="74">
        <f t="shared" si="18"/>
        <v>95</v>
      </c>
    </row>
    <row r="98" spans="1:25" x14ac:dyDescent="0.25">
      <c r="A98" s="42" t="s">
        <v>149</v>
      </c>
      <c r="B98" s="42"/>
      <c r="C98" s="42"/>
      <c r="D98" s="42"/>
      <c r="E98" s="16"/>
      <c r="F98" t="s">
        <v>285</v>
      </c>
      <c r="Y98" s="74"/>
    </row>
    <row r="99" spans="1:25" x14ac:dyDescent="0.25">
      <c r="A99" s="16" t="s">
        <v>118</v>
      </c>
      <c r="B99" s="16"/>
      <c r="C99" s="16"/>
      <c r="D99" s="16"/>
      <c r="K99" s="37">
        <v>13</v>
      </c>
      <c r="Y99" s="74">
        <f t="shared" si="18"/>
        <v>13</v>
      </c>
    </row>
    <row r="100" spans="1:25" x14ac:dyDescent="0.25">
      <c r="A100" s="16" t="s">
        <v>111</v>
      </c>
      <c r="B100" s="16" t="s">
        <v>75</v>
      </c>
      <c r="C100" s="16"/>
      <c r="D100" s="16"/>
      <c r="H100" s="36">
        <v>5</v>
      </c>
      <c r="I100" s="36">
        <v>38</v>
      </c>
      <c r="J100" s="36">
        <v>18</v>
      </c>
      <c r="Y100" s="74">
        <f t="shared" si="18"/>
        <v>61</v>
      </c>
    </row>
    <row r="101" spans="1:25" x14ac:dyDescent="0.25">
      <c r="A101" s="16" t="s">
        <v>109</v>
      </c>
      <c r="B101" s="16" t="s">
        <v>74</v>
      </c>
      <c r="C101" s="16"/>
      <c r="D101" s="16"/>
      <c r="H101" s="36">
        <v>58</v>
      </c>
      <c r="I101" s="36">
        <v>30</v>
      </c>
      <c r="Y101" s="74">
        <f t="shared" si="18"/>
        <v>88</v>
      </c>
    </row>
    <row r="102" spans="1:25" ht="15.75" thickBot="1" x14ac:dyDescent="0.3">
      <c r="A102" s="16" t="s">
        <v>108</v>
      </c>
      <c r="B102" s="16" t="s">
        <v>76</v>
      </c>
      <c r="C102" s="16"/>
      <c r="D102" s="16"/>
      <c r="J102" s="36">
        <v>14</v>
      </c>
      <c r="Y102" s="74">
        <f t="shared" si="18"/>
        <v>14</v>
      </c>
    </row>
    <row r="103" spans="1:25" ht="15.75" thickBot="1" x14ac:dyDescent="0.3">
      <c r="A103" s="44" t="s">
        <v>151</v>
      </c>
      <c r="B103" s="16"/>
      <c r="C103" s="16"/>
      <c r="D103" s="16"/>
      <c r="J103" s="68">
        <v>7</v>
      </c>
      <c r="Y103" s="74">
        <f t="shared" si="18"/>
        <v>7</v>
      </c>
    </row>
    <row r="104" spans="1:25" x14ac:dyDescent="0.25">
      <c r="A104" s="16" t="s">
        <v>110</v>
      </c>
      <c r="B104" s="16"/>
      <c r="C104" s="16"/>
      <c r="D104" s="16"/>
      <c r="J104" s="38">
        <v>20</v>
      </c>
      <c r="Y104" s="74">
        <f t="shared" si="18"/>
        <v>20</v>
      </c>
    </row>
    <row r="105" spans="1:25" x14ac:dyDescent="0.25">
      <c r="A105" s="42" t="s">
        <v>150</v>
      </c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Y105" s="74"/>
    </row>
    <row r="106" spans="1:25" x14ac:dyDescent="0.25">
      <c r="A106" s="40" t="s">
        <v>16</v>
      </c>
      <c r="B106" s="128" t="s">
        <v>286</v>
      </c>
      <c r="C106" s="42"/>
      <c r="D106" s="42"/>
      <c r="F106" s="76"/>
      <c r="I106" s="36">
        <v>19</v>
      </c>
      <c r="J106" s="36">
        <v>35</v>
      </c>
      <c r="Y106" s="74">
        <f t="shared" si="18"/>
        <v>54</v>
      </c>
    </row>
    <row r="107" spans="1:25" x14ac:dyDescent="0.25">
      <c r="A107" s="16" t="s">
        <v>112</v>
      </c>
      <c r="B107" s="16"/>
      <c r="C107" s="16"/>
      <c r="D107" s="16"/>
      <c r="F107" s="76"/>
      <c r="J107" s="38">
        <v>20</v>
      </c>
      <c r="K107" s="38">
        <v>20</v>
      </c>
      <c r="Y107" s="74">
        <f t="shared" si="18"/>
        <v>40</v>
      </c>
    </row>
    <row r="108" spans="1:25" x14ac:dyDescent="0.25">
      <c r="A108" s="16" t="s">
        <v>116</v>
      </c>
      <c r="B108" s="16" t="s">
        <v>68</v>
      </c>
      <c r="C108" s="16"/>
      <c r="D108" s="16"/>
      <c r="H108" s="36">
        <v>6</v>
      </c>
      <c r="I108" s="36">
        <v>20</v>
      </c>
      <c r="J108" s="36">
        <v>17</v>
      </c>
      <c r="Y108" s="74">
        <f t="shared" si="18"/>
        <v>43</v>
      </c>
    </row>
    <row r="109" spans="1:25" ht="15.75" thickBot="1" x14ac:dyDescent="0.3"/>
    <row r="110" spans="1:25" s="2" customFormat="1" ht="16.5" thickTop="1" thickBot="1" x14ac:dyDescent="0.3">
      <c r="A110" s="2" t="s">
        <v>20</v>
      </c>
      <c r="F110" s="45"/>
      <c r="G110" s="19">
        <f t="shared" ref="G110:O110" si="19">SUM(G58:G108)</f>
        <v>913</v>
      </c>
      <c r="H110" s="20">
        <f t="shared" si="19"/>
        <v>252</v>
      </c>
      <c r="I110" s="20">
        <f t="shared" si="19"/>
        <v>239</v>
      </c>
      <c r="J110" s="20">
        <f t="shared" si="19"/>
        <v>289</v>
      </c>
      <c r="K110" s="20">
        <f t="shared" si="19"/>
        <v>196</v>
      </c>
      <c r="L110" s="20">
        <f t="shared" si="19"/>
        <v>41</v>
      </c>
      <c r="M110" s="21">
        <f t="shared" si="19"/>
        <v>27</v>
      </c>
      <c r="N110" s="3">
        <f t="shared" si="19"/>
        <v>0</v>
      </c>
      <c r="O110" s="3">
        <f t="shared" si="19"/>
        <v>0</v>
      </c>
      <c r="P110" s="3">
        <f t="shared" ref="P110:Q110" si="20">SUM(P58:P108)</f>
        <v>0</v>
      </c>
      <c r="Q110" s="3">
        <f t="shared" si="20"/>
        <v>0</v>
      </c>
      <c r="R110" s="3">
        <f t="shared" ref="R110:Y110" si="21">SUM(R58:R108)</f>
        <v>0</v>
      </c>
      <c r="S110" s="3">
        <f t="shared" si="21"/>
        <v>0</v>
      </c>
      <c r="T110" s="3">
        <f t="shared" si="21"/>
        <v>0</v>
      </c>
      <c r="U110" s="3">
        <f t="shared" si="21"/>
        <v>0</v>
      </c>
      <c r="V110" s="3">
        <f t="shared" si="21"/>
        <v>0</v>
      </c>
      <c r="W110" s="3">
        <f t="shared" si="21"/>
        <v>0</v>
      </c>
      <c r="X110" s="3">
        <f t="shared" si="21"/>
        <v>0</v>
      </c>
      <c r="Y110" s="75">
        <f t="shared" si="21"/>
        <v>1957</v>
      </c>
    </row>
    <row r="111" spans="1:25" ht="15.75" thickTop="1" x14ac:dyDescent="0.25"/>
    <row r="112" spans="1:25" x14ac:dyDescent="0.25">
      <c r="A112" t="s">
        <v>77</v>
      </c>
      <c r="B112" s="36"/>
      <c r="H112" s="2">
        <f>SUM(H89:H108)</f>
        <v>252</v>
      </c>
      <c r="I112" s="2">
        <f>SUM(I89:I108)+I86</f>
        <v>209</v>
      </c>
      <c r="J112" s="2">
        <f>J86+J89+J94+J97+J100+J102+J106+J108</f>
        <v>218</v>
      </c>
      <c r="K112" s="2">
        <f>K86+K97</f>
        <v>87</v>
      </c>
      <c r="L112" s="2">
        <f>L97</f>
        <v>11</v>
      </c>
      <c r="M112" s="2"/>
    </row>
    <row r="113" spans="1:21" x14ac:dyDescent="0.25">
      <c r="A113" t="s">
        <v>79</v>
      </c>
      <c r="B113" s="38"/>
      <c r="H113" s="2"/>
      <c r="I113" s="2"/>
      <c r="J113" s="2">
        <f>J104+J107</f>
        <v>40</v>
      </c>
      <c r="K113" s="2">
        <f>K104+K107</f>
        <v>20</v>
      </c>
      <c r="L113" s="2"/>
      <c r="M113" s="2"/>
    </row>
    <row r="114" spans="1:21" x14ac:dyDescent="0.25">
      <c r="A114" t="s">
        <v>81</v>
      </c>
      <c r="B114" s="46"/>
      <c r="H114" s="2"/>
      <c r="I114" s="2"/>
      <c r="J114" s="2"/>
      <c r="K114" s="2">
        <f>K90</f>
        <v>15</v>
      </c>
      <c r="L114" s="2">
        <f>L90</f>
        <v>30</v>
      </c>
      <c r="M114" s="2">
        <f>M90</f>
        <v>27</v>
      </c>
    </row>
    <row r="115" spans="1:21" x14ac:dyDescent="0.25">
      <c r="A115" t="s">
        <v>78</v>
      </c>
      <c r="B115" s="37"/>
      <c r="C115" s="29"/>
      <c r="H115" s="2"/>
      <c r="I115" s="2"/>
      <c r="J115" s="2">
        <f>J83</f>
        <v>8</v>
      </c>
      <c r="K115" s="2">
        <f>K83</f>
        <v>44</v>
      </c>
      <c r="L115" s="2"/>
      <c r="M115" s="2"/>
    </row>
    <row r="116" spans="1:21" ht="15.75" thickBot="1" x14ac:dyDescent="0.3">
      <c r="A116" s="16" t="s">
        <v>153</v>
      </c>
      <c r="B116" s="39"/>
      <c r="C116" s="29"/>
      <c r="H116" s="2"/>
      <c r="I116" s="3">
        <f>I84</f>
        <v>13</v>
      </c>
      <c r="J116" s="3">
        <f>J82</f>
        <v>16</v>
      </c>
      <c r="K116" s="2">
        <f>K87</f>
        <v>17</v>
      </c>
      <c r="L116" s="2"/>
      <c r="M116" s="2"/>
    </row>
    <row r="117" spans="1:21" ht="15.75" thickBot="1" x14ac:dyDescent="0.3">
      <c r="A117" t="s">
        <v>173</v>
      </c>
      <c r="B117" s="67"/>
      <c r="H117" s="2"/>
      <c r="I117" s="2">
        <f>I88</f>
        <v>17</v>
      </c>
      <c r="J117" s="2">
        <f>J103</f>
        <v>7</v>
      </c>
      <c r="K117" s="2"/>
      <c r="L117" s="2"/>
      <c r="M117" s="2"/>
      <c r="R117">
        <v>913</v>
      </c>
      <c r="U117">
        <v>1044</v>
      </c>
    </row>
    <row r="118" spans="1:21" ht="15.75" thickBot="1" x14ac:dyDescent="0.3">
      <c r="A118" t="s">
        <v>214</v>
      </c>
      <c r="H118" s="2"/>
      <c r="I118" s="2"/>
      <c r="J118" s="2"/>
      <c r="K118" s="2">
        <f>K99</f>
        <v>13</v>
      </c>
      <c r="L118" s="2"/>
      <c r="M118" s="2"/>
      <c r="R118">
        <v>252</v>
      </c>
      <c r="U118">
        <v>913</v>
      </c>
    </row>
    <row r="119" spans="1:21" ht="16.5" thickTop="1" thickBot="1" x14ac:dyDescent="0.3">
      <c r="G119" s="19">
        <f>SUM(G58:G108)</f>
        <v>913</v>
      </c>
      <c r="H119" s="20">
        <f>SUM(H58:H108)</f>
        <v>252</v>
      </c>
      <c r="I119" s="20">
        <f t="shared" ref="I119:M119" si="22">SUM(I58:I108)</f>
        <v>239</v>
      </c>
      <c r="J119" s="20">
        <f t="shared" si="22"/>
        <v>289</v>
      </c>
      <c r="K119" s="20">
        <f t="shared" si="22"/>
        <v>196</v>
      </c>
      <c r="L119" s="20">
        <f t="shared" si="22"/>
        <v>41</v>
      </c>
      <c r="M119" s="21">
        <f t="shared" si="22"/>
        <v>27</v>
      </c>
      <c r="R119">
        <v>430</v>
      </c>
      <c r="U119">
        <f>SUM(U117:U118)</f>
        <v>1957</v>
      </c>
    </row>
    <row r="120" spans="1:21" ht="15.75" thickTop="1" x14ac:dyDescent="0.25">
      <c r="R120">
        <v>95</v>
      </c>
    </row>
    <row r="121" spans="1:21" ht="15.75" x14ac:dyDescent="0.25">
      <c r="A121" s="105"/>
      <c r="B121" s="105"/>
      <c r="C121" s="105"/>
      <c r="R121">
        <v>197</v>
      </c>
    </row>
    <row r="122" spans="1:21" ht="15.75" x14ac:dyDescent="0.25">
      <c r="A122" s="105"/>
      <c r="B122" s="105"/>
      <c r="C122" s="105"/>
      <c r="R122" s="2">
        <f>SUM(R117:R121)</f>
        <v>1887</v>
      </c>
    </row>
    <row r="123" spans="1:21" ht="15.75" x14ac:dyDescent="0.25">
      <c r="A123" s="105"/>
      <c r="B123" s="106"/>
      <c r="C123" s="106"/>
      <c r="R123">
        <v>69</v>
      </c>
    </row>
    <row r="124" spans="1:21" ht="15.75" x14ac:dyDescent="0.25">
      <c r="A124" s="105"/>
      <c r="B124" s="106"/>
      <c r="C124" s="105"/>
      <c r="D124" s="1"/>
      <c r="R124">
        <f>SUM(R122:R123)</f>
        <v>1956</v>
      </c>
    </row>
    <row r="125" spans="1:21" ht="15.75" x14ac:dyDescent="0.25">
      <c r="A125" s="105"/>
      <c r="B125" s="105"/>
      <c r="C125" s="106"/>
    </row>
    <row r="126" spans="1:21" ht="15.75" x14ac:dyDescent="0.25">
      <c r="A126" s="105"/>
      <c r="B126" s="105"/>
      <c r="C126" s="107"/>
      <c r="R126" s="10"/>
      <c r="S126" s="10"/>
      <c r="T126" s="10"/>
    </row>
    <row r="127" spans="1:21" ht="15.75" x14ac:dyDescent="0.25">
      <c r="A127" s="105"/>
      <c r="B127" s="105"/>
      <c r="C127" s="107"/>
      <c r="R127" s="10"/>
      <c r="S127" s="10"/>
      <c r="T127" s="10"/>
    </row>
    <row r="128" spans="1:21" ht="15.75" x14ac:dyDescent="0.25">
      <c r="A128" s="105"/>
      <c r="B128" s="107"/>
      <c r="C128" s="107"/>
      <c r="R128" s="10"/>
      <c r="S128" s="10"/>
      <c r="T128" s="10"/>
    </row>
    <row r="129" spans="1:20" ht="15.75" x14ac:dyDescent="0.25">
      <c r="A129" s="105"/>
      <c r="B129" s="107"/>
      <c r="C129" s="107"/>
      <c r="R129" s="10"/>
      <c r="S129" s="10"/>
      <c r="T129" s="10"/>
    </row>
    <row r="130" spans="1:20" ht="15.75" x14ac:dyDescent="0.25">
      <c r="A130" s="105"/>
      <c r="B130" s="105"/>
      <c r="C130" s="106"/>
    </row>
    <row r="145" spans="5:5" x14ac:dyDescent="0.25">
      <c r="E145" s="10"/>
    </row>
  </sheetData>
  <mergeCells count="1">
    <mergeCell ref="G10:H10"/>
  </mergeCells>
  <printOptions gridLines="1"/>
  <pageMargins left="0.70866141732283472" right="0.70866141732283472" top="0.74803149606299213" bottom="0.74803149606299213" header="0.31496062992125984" footer="0.31496062992125984"/>
  <pageSetup scale="70" pageOrder="overThenDown" orientation="landscape" horizontalDpi="300" verticalDpi="300" r:id="rId1"/>
  <headerFooter>
    <oddFooter>&amp;L&amp;F&amp;A</oddFooter>
  </headerFooter>
  <rowBreaks count="1" manualBreakCount="1">
    <brk id="76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F36" sqref="F36"/>
    </sheetView>
  </sheetViews>
  <sheetFormatPr defaultRowHeight="15" x14ac:dyDescent="0.25"/>
  <cols>
    <col min="1" max="1" width="55.140625" customWidth="1"/>
    <col min="2" max="3" width="7.7109375" customWidth="1"/>
    <col min="4" max="4" width="10.85546875" customWidth="1"/>
    <col min="5" max="5" width="16.5703125" customWidth="1"/>
    <col min="6" max="6" width="14.42578125" customWidth="1"/>
    <col min="7" max="7" width="7.7109375" customWidth="1"/>
    <col min="8" max="8" width="95.5703125" customWidth="1"/>
    <col min="9" max="17" width="7.7109375" customWidth="1"/>
  </cols>
  <sheetData>
    <row r="1" spans="1:19" x14ac:dyDescent="0.25">
      <c r="B1" s="2" t="s">
        <v>174</v>
      </c>
      <c r="C1" s="2" t="s">
        <v>175</v>
      </c>
      <c r="D1" s="2" t="s">
        <v>185</v>
      </c>
      <c r="E1" s="2" t="s">
        <v>186</v>
      </c>
      <c r="F1" s="2" t="s">
        <v>187</v>
      </c>
    </row>
    <row r="3" spans="1:19" x14ac:dyDescent="0.25">
      <c r="A3" s="2" t="s">
        <v>13</v>
      </c>
      <c r="B3" s="1">
        <v>2186</v>
      </c>
      <c r="C3" s="1">
        <v>2361</v>
      </c>
      <c r="D3" s="81">
        <f>C3-B3</f>
        <v>175</v>
      </c>
      <c r="E3" s="1"/>
      <c r="F3" s="1">
        <f>C3+E3</f>
        <v>2361</v>
      </c>
      <c r="S3">
        <f>C3</f>
        <v>2361</v>
      </c>
    </row>
    <row r="4" spans="1:19" ht="15.75" thickBot="1" x14ac:dyDescent="0.3">
      <c r="A4" s="2" t="s">
        <v>18</v>
      </c>
      <c r="B4" s="1">
        <v>1135</v>
      </c>
      <c r="C4" s="1">
        <v>1141</v>
      </c>
      <c r="D4" s="81">
        <f>C4-B4</f>
        <v>6</v>
      </c>
      <c r="E4" s="1"/>
      <c r="F4" s="1">
        <f t="shared" ref="F4:F62" si="0">C4+E4</f>
        <v>1141</v>
      </c>
      <c r="S4">
        <f>C4</f>
        <v>1141</v>
      </c>
    </row>
    <row r="5" spans="1:19" x14ac:dyDescent="0.25">
      <c r="A5" s="2" t="s">
        <v>60</v>
      </c>
      <c r="B5" s="77">
        <v>200</v>
      </c>
      <c r="C5" s="77">
        <v>200</v>
      </c>
      <c r="D5" s="81">
        <f>C5-B5</f>
        <v>0</v>
      </c>
      <c r="E5" s="1"/>
      <c r="F5" s="1">
        <f t="shared" si="0"/>
        <v>200</v>
      </c>
    </row>
    <row r="6" spans="1:19" x14ac:dyDescent="0.25">
      <c r="A6" s="2" t="s">
        <v>165</v>
      </c>
      <c r="B6" s="78"/>
      <c r="C6" s="78"/>
      <c r="D6" s="81"/>
      <c r="E6" s="1"/>
      <c r="F6" s="1"/>
    </row>
    <row r="7" spans="1:19" x14ac:dyDescent="0.25">
      <c r="A7" s="62"/>
      <c r="B7" s="78"/>
      <c r="C7" s="78"/>
      <c r="D7" s="81"/>
      <c r="E7" s="1"/>
      <c r="F7" s="1"/>
    </row>
    <row r="8" spans="1:19" x14ac:dyDescent="0.25">
      <c r="A8" s="4"/>
      <c r="B8" s="78"/>
      <c r="C8" s="78"/>
      <c r="D8" s="81"/>
      <c r="E8" s="1"/>
      <c r="F8" s="1"/>
    </row>
    <row r="9" spans="1:19" ht="15.75" thickBot="1" x14ac:dyDescent="0.3">
      <c r="A9" t="s">
        <v>92</v>
      </c>
      <c r="B9" s="78">
        <v>60</v>
      </c>
      <c r="C9" s="78">
        <v>60</v>
      </c>
      <c r="D9" s="81">
        <f t="shared" ref="D9:D27" si="1">C9-B9</f>
        <v>0</v>
      </c>
      <c r="E9" s="1"/>
      <c r="F9" s="1">
        <f t="shared" si="0"/>
        <v>60</v>
      </c>
      <c r="I9" s="12"/>
      <c r="J9" s="1"/>
    </row>
    <row r="10" spans="1:19" x14ac:dyDescent="0.25">
      <c r="A10" t="s">
        <v>97</v>
      </c>
      <c r="B10" s="78">
        <v>65</v>
      </c>
      <c r="C10" s="78">
        <v>65</v>
      </c>
      <c r="D10" s="81">
        <f t="shared" si="1"/>
        <v>0</v>
      </c>
      <c r="E10" s="1"/>
      <c r="F10" s="1">
        <f t="shared" si="0"/>
        <v>65</v>
      </c>
      <c r="H10" s="98" t="s">
        <v>210</v>
      </c>
      <c r="I10" s="1"/>
      <c r="J10" s="1"/>
    </row>
    <row r="11" spans="1:19" x14ac:dyDescent="0.25">
      <c r="A11" t="s">
        <v>87</v>
      </c>
      <c r="B11" s="78">
        <v>44</v>
      </c>
      <c r="C11" s="78"/>
      <c r="D11" s="82">
        <f t="shared" si="1"/>
        <v>-44</v>
      </c>
      <c r="E11" s="1">
        <f>-E36</f>
        <v>44</v>
      </c>
      <c r="F11" s="1">
        <f t="shared" si="0"/>
        <v>44</v>
      </c>
      <c r="H11" s="99" t="s">
        <v>198</v>
      </c>
      <c r="I11" s="12"/>
      <c r="J11" s="1"/>
    </row>
    <row r="12" spans="1:19" x14ac:dyDescent="0.25">
      <c r="A12" t="s">
        <v>99</v>
      </c>
      <c r="B12" s="78">
        <v>89</v>
      </c>
      <c r="C12" s="78">
        <v>89</v>
      </c>
      <c r="D12" s="81">
        <f t="shared" si="1"/>
        <v>0</v>
      </c>
      <c r="E12" s="1"/>
      <c r="F12" s="1">
        <f t="shared" si="0"/>
        <v>89</v>
      </c>
      <c r="H12" s="99" t="s">
        <v>199</v>
      </c>
      <c r="I12" s="1"/>
      <c r="J12" s="1"/>
    </row>
    <row r="13" spans="1:19" x14ac:dyDescent="0.25">
      <c r="A13" t="s">
        <v>94</v>
      </c>
      <c r="B13" s="78">
        <v>47</v>
      </c>
      <c r="C13" s="78">
        <v>48</v>
      </c>
      <c r="D13" s="83">
        <f t="shared" si="1"/>
        <v>1</v>
      </c>
      <c r="E13" s="1"/>
      <c r="F13" s="1">
        <f t="shared" si="0"/>
        <v>48</v>
      </c>
      <c r="H13" s="99" t="s">
        <v>200</v>
      </c>
      <c r="I13" s="1"/>
      <c r="J13" s="1"/>
    </row>
    <row r="14" spans="1:19" x14ac:dyDescent="0.25">
      <c r="A14" t="s">
        <v>91</v>
      </c>
      <c r="B14" s="78">
        <v>75</v>
      </c>
      <c r="C14" s="78">
        <v>75</v>
      </c>
      <c r="D14" s="81">
        <f t="shared" si="1"/>
        <v>0</v>
      </c>
      <c r="E14" s="1"/>
      <c r="F14" s="1">
        <f t="shared" si="0"/>
        <v>75</v>
      </c>
      <c r="H14" s="99" t="s">
        <v>201</v>
      </c>
      <c r="I14" s="1"/>
      <c r="J14" s="1"/>
    </row>
    <row r="15" spans="1:19" x14ac:dyDescent="0.25">
      <c r="A15" t="s">
        <v>98</v>
      </c>
      <c r="B15" s="78">
        <v>61</v>
      </c>
      <c r="C15" s="78">
        <v>61</v>
      </c>
      <c r="D15" s="81">
        <f t="shared" si="1"/>
        <v>0</v>
      </c>
      <c r="E15" s="1"/>
      <c r="F15" s="1">
        <f t="shared" si="0"/>
        <v>61</v>
      </c>
      <c r="H15" s="99" t="s">
        <v>202</v>
      </c>
      <c r="I15" s="1"/>
      <c r="J15" s="1"/>
    </row>
    <row r="16" spans="1:19" x14ac:dyDescent="0.25">
      <c r="A16" t="s">
        <v>100</v>
      </c>
      <c r="B16" s="78">
        <v>50</v>
      </c>
      <c r="C16" s="78">
        <v>44</v>
      </c>
      <c r="D16" s="83">
        <f t="shared" si="1"/>
        <v>-6</v>
      </c>
      <c r="E16" s="1">
        <v>6</v>
      </c>
      <c r="F16" s="1">
        <f t="shared" si="0"/>
        <v>50</v>
      </c>
      <c r="H16" s="99" t="s">
        <v>203</v>
      </c>
      <c r="I16" s="1"/>
      <c r="J16" s="1"/>
    </row>
    <row r="17" spans="1:10" x14ac:dyDescent="0.25">
      <c r="A17" t="s">
        <v>93</v>
      </c>
      <c r="B17" s="78">
        <v>66</v>
      </c>
      <c r="C17" s="78">
        <v>66</v>
      </c>
      <c r="D17" s="81">
        <f t="shared" si="1"/>
        <v>0</v>
      </c>
      <c r="E17" s="1"/>
      <c r="F17" s="1">
        <f t="shared" si="0"/>
        <v>66</v>
      </c>
      <c r="H17" s="99" t="s">
        <v>204</v>
      </c>
      <c r="I17" s="1"/>
      <c r="J17" s="1"/>
    </row>
    <row r="18" spans="1:10" x14ac:dyDescent="0.25">
      <c r="A18" t="s">
        <v>89</v>
      </c>
      <c r="B18" s="78">
        <v>37</v>
      </c>
      <c r="C18" s="78">
        <v>37</v>
      </c>
      <c r="D18" s="81">
        <f t="shared" si="1"/>
        <v>0</v>
      </c>
      <c r="E18" s="1"/>
      <c r="F18" s="1">
        <f t="shared" si="0"/>
        <v>37</v>
      </c>
      <c r="H18" s="99" t="s">
        <v>205</v>
      </c>
      <c r="I18" s="1"/>
      <c r="J18" s="1"/>
    </row>
    <row r="19" spans="1:10" x14ac:dyDescent="0.25">
      <c r="A19" t="s">
        <v>85</v>
      </c>
      <c r="B19" s="78">
        <v>22</v>
      </c>
      <c r="C19" s="78">
        <v>22</v>
      </c>
      <c r="D19" s="81">
        <f t="shared" si="1"/>
        <v>0</v>
      </c>
      <c r="E19" s="1"/>
      <c r="F19" s="1">
        <f t="shared" si="0"/>
        <v>22</v>
      </c>
      <c r="H19" s="99" t="s">
        <v>206</v>
      </c>
      <c r="I19" s="1"/>
      <c r="J19" s="1"/>
    </row>
    <row r="20" spans="1:10" x14ac:dyDescent="0.25">
      <c r="A20" t="s">
        <v>101</v>
      </c>
      <c r="B20" s="78">
        <v>54</v>
      </c>
      <c r="C20" s="78">
        <v>54</v>
      </c>
      <c r="D20" s="81">
        <f t="shared" si="1"/>
        <v>0</v>
      </c>
      <c r="E20" s="1"/>
      <c r="F20" s="1">
        <f t="shared" si="0"/>
        <v>54</v>
      </c>
      <c r="H20" s="99" t="s">
        <v>207</v>
      </c>
      <c r="I20" s="1"/>
      <c r="J20" s="1"/>
    </row>
    <row r="21" spans="1:10" ht="15.75" thickBot="1" x14ac:dyDescent="0.3">
      <c r="A21" t="s">
        <v>86</v>
      </c>
      <c r="B21" s="78">
        <v>30</v>
      </c>
      <c r="C21" s="78">
        <v>30</v>
      </c>
      <c r="D21" s="81">
        <f t="shared" si="1"/>
        <v>0</v>
      </c>
      <c r="E21" s="1"/>
      <c r="F21" s="1">
        <f t="shared" si="0"/>
        <v>30</v>
      </c>
      <c r="H21" s="100" t="s">
        <v>208</v>
      </c>
      <c r="I21" s="1"/>
      <c r="J21" s="1"/>
    </row>
    <row r="22" spans="1:10" x14ac:dyDescent="0.25">
      <c r="A22" t="s">
        <v>88</v>
      </c>
      <c r="B22" s="78">
        <v>11</v>
      </c>
      <c r="C22" s="78">
        <v>11</v>
      </c>
      <c r="D22" s="81">
        <f t="shared" si="1"/>
        <v>0</v>
      </c>
      <c r="E22" s="1"/>
      <c r="F22" s="1">
        <f t="shared" si="0"/>
        <v>11</v>
      </c>
      <c r="H22" t="s">
        <v>209</v>
      </c>
      <c r="I22" s="1"/>
      <c r="J22" s="1"/>
    </row>
    <row r="23" spans="1:10" x14ac:dyDescent="0.25">
      <c r="A23" t="s">
        <v>102</v>
      </c>
      <c r="B23" s="78">
        <v>40</v>
      </c>
      <c r="C23" s="78">
        <v>40</v>
      </c>
      <c r="D23" s="81">
        <f t="shared" si="1"/>
        <v>0</v>
      </c>
      <c r="E23" s="1"/>
      <c r="F23" s="1">
        <f t="shared" si="0"/>
        <v>40</v>
      </c>
      <c r="I23" s="1"/>
      <c r="J23" s="1"/>
    </row>
    <row r="24" spans="1:10" x14ac:dyDescent="0.25">
      <c r="A24" t="s">
        <v>90</v>
      </c>
      <c r="B24" s="78">
        <v>5</v>
      </c>
      <c r="C24" s="78">
        <v>5</v>
      </c>
      <c r="D24" s="81">
        <f t="shared" si="1"/>
        <v>0</v>
      </c>
      <c r="E24" s="1"/>
      <c r="F24" s="1">
        <f t="shared" si="0"/>
        <v>5</v>
      </c>
      <c r="I24" s="1"/>
      <c r="J24" s="1"/>
    </row>
    <row r="25" spans="1:10" x14ac:dyDescent="0.25">
      <c r="A25" t="s">
        <v>96</v>
      </c>
      <c r="B25" s="78">
        <v>29</v>
      </c>
      <c r="C25" s="78">
        <v>29</v>
      </c>
      <c r="D25" s="81">
        <f t="shared" si="1"/>
        <v>0</v>
      </c>
      <c r="E25" s="1"/>
      <c r="F25" s="1">
        <f t="shared" si="0"/>
        <v>29</v>
      </c>
      <c r="I25" s="1"/>
      <c r="J25" s="1"/>
    </row>
    <row r="26" spans="1:10" x14ac:dyDescent="0.25">
      <c r="A26" s="6" t="s">
        <v>15</v>
      </c>
      <c r="B26" s="78">
        <v>12</v>
      </c>
      <c r="C26" s="78">
        <v>12</v>
      </c>
      <c r="D26" s="81">
        <f t="shared" si="1"/>
        <v>0</v>
      </c>
      <c r="E26" s="1"/>
      <c r="F26" s="1">
        <f t="shared" si="0"/>
        <v>12</v>
      </c>
      <c r="I26" s="1"/>
      <c r="J26" s="1"/>
    </row>
    <row r="27" spans="1:10" x14ac:dyDescent="0.25">
      <c r="A27" t="s">
        <v>95</v>
      </c>
      <c r="B27" s="78">
        <v>115</v>
      </c>
      <c r="C27" s="78">
        <v>115</v>
      </c>
      <c r="D27" s="81">
        <f t="shared" si="1"/>
        <v>0</v>
      </c>
      <c r="E27" s="1"/>
      <c r="F27" s="1">
        <f t="shared" si="0"/>
        <v>115</v>
      </c>
      <c r="I27" s="1"/>
      <c r="J27" s="1"/>
    </row>
    <row r="28" spans="1:10" ht="15.75" thickBot="1" x14ac:dyDescent="0.3">
      <c r="A28" t="s">
        <v>188</v>
      </c>
      <c r="B28" s="79">
        <f>SUM(B5:B27)</f>
        <v>1112</v>
      </c>
      <c r="C28" s="79">
        <f>SUM(C5:C27)</f>
        <v>1063</v>
      </c>
      <c r="D28" s="81">
        <f t="shared" ref="D28:E28" si="2">SUM(D5:D27)</f>
        <v>-49</v>
      </c>
      <c r="E28" s="1">
        <f t="shared" si="2"/>
        <v>50</v>
      </c>
      <c r="F28" s="1">
        <f t="shared" si="0"/>
        <v>1113</v>
      </c>
    </row>
    <row r="29" spans="1:10" x14ac:dyDescent="0.25">
      <c r="B29" s="48"/>
      <c r="C29" s="48"/>
      <c r="D29" s="81"/>
      <c r="E29" s="1"/>
      <c r="F29" s="1"/>
    </row>
    <row r="30" spans="1:10" x14ac:dyDescent="0.25">
      <c r="A30" s="41" t="s">
        <v>145</v>
      </c>
      <c r="B30" s="1"/>
      <c r="C30" s="1"/>
      <c r="D30" s="81"/>
      <c r="E30" s="1"/>
      <c r="F30" s="1"/>
    </row>
    <row r="31" spans="1:10" x14ac:dyDescent="0.25">
      <c r="A31" s="16" t="s">
        <v>103</v>
      </c>
      <c r="B31" s="1">
        <v>16</v>
      </c>
      <c r="C31" s="1">
        <v>16</v>
      </c>
      <c r="D31" s="81">
        <f t="shared" ref="D31:D40" si="3">C31-B31</f>
        <v>0</v>
      </c>
      <c r="E31" s="1"/>
      <c r="F31" s="1">
        <f t="shared" si="0"/>
        <v>16</v>
      </c>
    </row>
    <row r="32" spans="1:10" x14ac:dyDescent="0.25">
      <c r="A32" s="16" t="s">
        <v>105</v>
      </c>
      <c r="B32" s="1">
        <v>52</v>
      </c>
      <c r="C32" s="1">
        <v>40</v>
      </c>
      <c r="D32" s="83">
        <f t="shared" si="3"/>
        <v>-12</v>
      </c>
      <c r="E32" s="1">
        <v>12</v>
      </c>
      <c r="F32" s="1">
        <f t="shared" si="0"/>
        <v>52</v>
      </c>
      <c r="H32" s="18" t="s">
        <v>197</v>
      </c>
    </row>
    <row r="33" spans="1:6" x14ac:dyDescent="0.25">
      <c r="A33" s="44" t="s">
        <v>152</v>
      </c>
      <c r="B33" s="1"/>
      <c r="C33" s="1">
        <v>13</v>
      </c>
      <c r="D33" s="83">
        <f t="shared" si="3"/>
        <v>13</v>
      </c>
      <c r="E33" s="1"/>
      <c r="F33" s="1">
        <f t="shared" si="0"/>
        <v>13</v>
      </c>
    </row>
    <row r="34" spans="1:6" x14ac:dyDescent="0.25">
      <c r="A34" s="41" t="s">
        <v>146</v>
      </c>
      <c r="B34" s="1"/>
      <c r="C34" s="1"/>
      <c r="D34" s="81">
        <f t="shared" si="3"/>
        <v>0</v>
      </c>
      <c r="E34" s="1"/>
      <c r="F34" s="1"/>
    </row>
    <row r="35" spans="1:6" x14ac:dyDescent="0.25">
      <c r="A35" s="16" t="s">
        <v>104</v>
      </c>
      <c r="B35" s="1">
        <v>85</v>
      </c>
      <c r="C35" s="1">
        <v>85</v>
      </c>
      <c r="D35" s="81">
        <f t="shared" si="3"/>
        <v>0</v>
      </c>
      <c r="E35" s="1"/>
      <c r="F35" s="1">
        <f t="shared" si="0"/>
        <v>85</v>
      </c>
    </row>
    <row r="36" spans="1:6" x14ac:dyDescent="0.25">
      <c r="A36" t="s">
        <v>87</v>
      </c>
      <c r="B36" s="1"/>
      <c r="C36" s="1">
        <v>44</v>
      </c>
      <c r="D36" s="82">
        <f t="shared" si="3"/>
        <v>44</v>
      </c>
      <c r="E36" s="1">
        <f>-C36</f>
        <v>-44</v>
      </c>
      <c r="F36" s="1">
        <f t="shared" si="0"/>
        <v>0</v>
      </c>
    </row>
    <row r="37" spans="1:6" x14ac:dyDescent="0.25">
      <c r="A37" s="44" t="s">
        <v>120</v>
      </c>
      <c r="B37" s="1">
        <v>17</v>
      </c>
      <c r="C37" s="1">
        <v>17</v>
      </c>
      <c r="D37" s="81">
        <f t="shared" si="3"/>
        <v>0</v>
      </c>
      <c r="E37" s="1"/>
      <c r="F37" s="1">
        <f t="shared" si="0"/>
        <v>17</v>
      </c>
    </row>
    <row r="38" spans="1:6" x14ac:dyDescent="0.25">
      <c r="A38" s="44" t="s">
        <v>147</v>
      </c>
      <c r="B38" s="1"/>
      <c r="C38" s="1">
        <v>17</v>
      </c>
      <c r="D38" s="83">
        <f t="shared" si="3"/>
        <v>17</v>
      </c>
      <c r="E38" s="1"/>
      <c r="F38" s="1">
        <f t="shared" si="0"/>
        <v>17</v>
      </c>
    </row>
    <row r="39" spans="1:6" x14ac:dyDescent="0.25">
      <c r="A39" s="16" t="s">
        <v>119</v>
      </c>
      <c r="B39" s="1">
        <v>45</v>
      </c>
      <c r="C39" s="1">
        <v>45</v>
      </c>
      <c r="D39" s="81">
        <f t="shared" si="3"/>
        <v>0</v>
      </c>
      <c r="E39" s="1"/>
      <c r="F39" s="1">
        <f t="shared" si="0"/>
        <v>45</v>
      </c>
    </row>
    <row r="40" spans="1:6" x14ac:dyDescent="0.25">
      <c r="A40" s="16" t="s">
        <v>117</v>
      </c>
      <c r="B40" s="1">
        <v>72</v>
      </c>
      <c r="C40" s="1"/>
      <c r="D40" s="83">
        <f t="shared" si="3"/>
        <v>-72</v>
      </c>
      <c r="E40" s="1">
        <v>72</v>
      </c>
      <c r="F40" s="1">
        <f t="shared" si="0"/>
        <v>72</v>
      </c>
    </row>
    <row r="41" spans="1:6" x14ac:dyDescent="0.25">
      <c r="A41" s="41" t="s">
        <v>148</v>
      </c>
      <c r="B41" s="1"/>
      <c r="C41" s="1"/>
      <c r="D41" s="81"/>
      <c r="E41" s="1"/>
      <c r="F41" s="1"/>
    </row>
    <row r="42" spans="1:6" x14ac:dyDescent="0.25">
      <c r="A42" s="40" t="s">
        <v>17</v>
      </c>
      <c r="B42" s="1">
        <v>36</v>
      </c>
      <c r="C42" s="1">
        <v>36</v>
      </c>
      <c r="D42" s="81">
        <f t="shared" ref="D42:D47" si="4">C42-B42</f>
        <v>0</v>
      </c>
      <c r="E42" s="1"/>
      <c r="F42" s="1">
        <f t="shared" si="0"/>
        <v>36</v>
      </c>
    </row>
    <row r="43" spans="1:6" x14ac:dyDescent="0.25">
      <c r="A43" s="16" t="s">
        <v>113</v>
      </c>
      <c r="B43" s="1">
        <v>25</v>
      </c>
      <c r="C43" s="1">
        <v>25</v>
      </c>
      <c r="D43" s="81">
        <f t="shared" si="4"/>
        <v>0</v>
      </c>
      <c r="E43" s="1"/>
      <c r="F43" s="1">
        <f t="shared" si="0"/>
        <v>25</v>
      </c>
    </row>
    <row r="44" spans="1:6" x14ac:dyDescent="0.25">
      <c r="A44" s="16" t="s">
        <v>114</v>
      </c>
      <c r="B44" s="1">
        <v>85</v>
      </c>
      <c r="C44" s="1">
        <v>85</v>
      </c>
      <c r="D44" s="81">
        <f t="shared" si="4"/>
        <v>0</v>
      </c>
      <c r="E44" s="1"/>
      <c r="F44" s="1">
        <f t="shared" si="0"/>
        <v>85</v>
      </c>
    </row>
    <row r="45" spans="1:6" x14ac:dyDescent="0.25">
      <c r="A45" s="16" t="s">
        <v>115</v>
      </c>
      <c r="B45" s="1">
        <v>60</v>
      </c>
      <c r="C45" s="1">
        <v>60</v>
      </c>
      <c r="D45" s="81">
        <f t="shared" si="4"/>
        <v>0</v>
      </c>
      <c r="E45" s="1"/>
      <c r="F45" s="1">
        <f t="shared" si="0"/>
        <v>60</v>
      </c>
    </row>
    <row r="46" spans="1:6" x14ac:dyDescent="0.25">
      <c r="A46" s="16" t="s">
        <v>106</v>
      </c>
      <c r="B46" s="1">
        <v>86</v>
      </c>
      <c r="C46" s="1">
        <v>86</v>
      </c>
      <c r="D46" s="81">
        <f t="shared" si="4"/>
        <v>0</v>
      </c>
      <c r="E46" s="1"/>
      <c r="F46" s="1">
        <f t="shared" si="0"/>
        <v>86</v>
      </c>
    </row>
    <row r="47" spans="1:6" x14ac:dyDescent="0.25">
      <c r="A47" s="16" t="s">
        <v>107</v>
      </c>
      <c r="B47" s="1">
        <v>95</v>
      </c>
      <c r="C47" s="1">
        <v>95</v>
      </c>
      <c r="D47" s="81">
        <f t="shared" si="4"/>
        <v>0</v>
      </c>
      <c r="E47" s="1"/>
      <c r="F47" s="1">
        <f t="shared" si="0"/>
        <v>95</v>
      </c>
    </row>
    <row r="48" spans="1:6" x14ac:dyDescent="0.25">
      <c r="A48" s="42" t="s">
        <v>149</v>
      </c>
      <c r="B48" s="1"/>
      <c r="C48" s="1"/>
      <c r="D48" s="81"/>
      <c r="E48" s="1"/>
      <c r="F48" s="1"/>
    </row>
    <row r="49" spans="1:19" x14ac:dyDescent="0.25">
      <c r="A49" s="16" t="s">
        <v>118</v>
      </c>
      <c r="B49" s="1">
        <v>13</v>
      </c>
      <c r="C49" s="1"/>
      <c r="D49" s="83">
        <f t="shared" ref="D49:D54" si="5">C49-B49</f>
        <v>-13</v>
      </c>
      <c r="E49" s="1">
        <v>13</v>
      </c>
      <c r="F49" s="1">
        <f t="shared" si="0"/>
        <v>13</v>
      </c>
    </row>
    <row r="50" spans="1:19" x14ac:dyDescent="0.25">
      <c r="A50" s="16" t="s">
        <v>111</v>
      </c>
      <c r="B50" s="1">
        <v>61</v>
      </c>
      <c r="C50" s="1">
        <v>61</v>
      </c>
      <c r="D50" s="81">
        <f t="shared" si="5"/>
        <v>0</v>
      </c>
      <c r="E50" s="1"/>
      <c r="F50" s="1">
        <f t="shared" si="0"/>
        <v>61</v>
      </c>
    </row>
    <row r="51" spans="1:19" x14ac:dyDescent="0.25">
      <c r="A51" s="16" t="s">
        <v>109</v>
      </c>
      <c r="B51" s="1">
        <v>85</v>
      </c>
      <c r="C51" s="1">
        <v>88</v>
      </c>
      <c r="D51" s="83">
        <f t="shared" si="5"/>
        <v>3</v>
      </c>
      <c r="E51" s="1"/>
      <c r="F51" s="1">
        <f t="shared" si="0"/>
        <v>88</v>
      </c>
    </row>
    <row r="52" spans="1:19" x14ac:dyDescent="0.25">
      <c r="A52" s="16" t="s">
        <v>108</v>
      </c>
      <c r="B52" s="1">
        <v>14</v>
      </c>
      <c r="C52" s="1">
        <v>14</v>
      </c>
      <c r="D52" s="81">
        <f t="shared" si="5"/>
        <v>0</v>
      </c>
      <c r="E52" s="1"/>
      <c r="F52" s="1">
        <f t="shared" si="0"/>
        <v>14</v>
      </c>
    </row>
    <row r="53" spans="1:19" x14ac:dyDescent="0.25">
      <c r="A53" s="44" t="s">
        <v>151</v>
      </c>
      <c r="B53" s="1"/>
      <c r="C53" s="1">
        <v>7</v>
      </c>
      <c r="D53" s="83">
        <f t="shared" si="5"/>
        <v>7</v>
      </c>
      <c r="E53" s="1"/>
      <c r="F53" s="1">
        <f t="shared" si="0"/>
        <v>7</v>
      </c>
    </row>
    <row r="54" spans="1:19" x14ac:dyDescent="0.25">
      <c r="A54" s="16" t="s">
        <v>110</v>
      </c>
      <c r="B54" s="1">
        <v>20</v>
      </c>
      <c r="C54" s="1">
        <v>20</v>
      </c>
      <c r="D54" s="81">
        <f t="shared" si="5"/>
        <v>0</v>
      </c>
      <c r="E54" s="1"/>
      <c r="F54" s="1">
        <f t="shared" si="0"/>
        <v>20</v>
      </c>
    </row>
    <row r="55" spans="1:19" x14ac:dyDescent="0.25">
      <c r="A55" s="42" t="s">
        <v>150</v>
      </c>
      <c r="B55" s="1"/>
      <c r="C55" s="1"/>
      <c r="D55" s="81"/>
      <c r="E55" s="1"/>
      <c r="F55" s="1"/>
    </row>
    <row r="56" spans="1:19" x14ac:dyDescent="0.25">
      <c r="A56" s="40" t="s">
        <v>16</v>
      </c>
      <c r="B56" s="1">
        <v>54</v>
      </c>
      <c r="C56" s="1">
        <v>54</v>
      </c>
      <c r="D56" s="81">
        <f>C56-B56</f>
        <v>0</v>
      </c>
      <c r="E56" s="1"/>
      <c r="F56" s="1">
        <f t="shared" si="0"/>
        <v>54</v>
      </c>
    </row>
    <row r="57" spans="1:19" x14ac:dyDescent="0.25">
      <c r="A57" s="16" t="s">
        <v>112</v>
      </c>
      <c r="B57" s="1">
        <v>40</v>
      </c>
      <c r="C57" s="1">
        <v>40</v>
      </c>
      <c r="D57" s="81">
        <f>C57-B57</f>
        <v>0</v>
      </c>
      <c r="E57" s="1"/>
      <c r="F57" s="1">
        <f t="shared" si="0"/>
        <v>40</v>
      </c>
    </row>
    <row r="58" spans="1:19" x14ac:dyDescent="0.25">
      <c r="A58" s="16" t="s">
        <v>116</v>
      </c>
      <c r="B58" s="1">
        <v>43</v>
      </c>
      <c r="C58" s="1">
        <v>43</v>
      </c>
      <c r="D58" s="81">
        <f>C58-B58</f>
        <v>0</v>
      </c>
      <c r="E58" s="1"/>
      <c r="F58" s="1">
        <f t="shared" si="0"/>
        <v>43</v>
      </c>
    </row>
    <row r="59" spans="1:19" x14ac:dyDescent="0.25">
      <c r="A59" s="76" t="s">
        <v>188</v>
      </c>
      <c r="B59" s="1">
        <f>SUM(B31:B58)</f>
        <v>1004</v>
      </c>
      <c r="C59" s="1">
        <f>SUM(C31:C58)</f>
        <v>991</v>
      </c>
      <c r="D59" s="81">
        <f>SUM(D31:D58)</f>
        <v>-13</v>
      </c>
      <c r="E59" s="1">
        <f>SUM(E31:E58)</f>
        <v>53</v>
      </c>
      <c r="F59" s="1">
        <f t="shared" si="0"/>
        <v>1044</v>
      </c>
      <c r="S59">
        <f>C59</f>
        <v>991</v>
      </c>
    </row>
    <row r="60" spans="1:19" x14ac:dyDescent="0.25">
      <c r="B60" s="1"/>
      <c r="C60" s="1"/>
      <c r="D60" s="81"/>
      <c r="E60" s="1"/>
      <c r="F60" s="1"/>
    </row>
    <row r="61" spans="1:19" x14ac:dyDescent="0.25">
      <c r="A61" t="s">
        <v>176</v>
      </c>
      <c r="B61" s="1">
        <v>4</v>
      </c>
      <c r="C61" s="1">
        <v>86</v>
      </c>
      <c r="D61" s="81">
        <f>C61-B61</f>
        <v>82</v>
      </c>
      <c r="E61" s="1">
        <v>-86</v>
      </c>
      <c r="F61" s="1">
        <f t="shared" si="0"/>
        <v>0</v>
      </c>
    </row>
    <row r="62" spans="1:19" s="2" customFormat="1" x14ac:dyDescent="0.25">
      <c r="A62" s="84" t="s">
        <v>20</v>
      </c>
      <c r="B62" s="85">
        <f>B59+B28+B4+B3+B61</f>
        <v>5441</v>
      </c>
      <c r="C62" s="85">
        <f>C59+C28+C4+C3+C61</f>
        <v>5642</v>
      </c>
      <c r="D62" s="86">
        <f>D59+D28+D4+D3+D61</f>
        <v>201</v>
      </c>
      <c r="E62" s="85">
        <f>E59+E28+E4+E3+E61</f>
        <v>17</v>
      </c>
      <c r="F62" s="85">
        <f t="shared" si="0"/>
        <v>5659</v>
      </c>
    </row>
    <row r="63" spans="1:19" s="87" customFormat="1" ht="14.25" customHeight="1" x14ac:dyDescent="0.25">
      <c r="B63" s="88"/>
      <c r="C63" s="88"/>
      <c r="D63" s="89"/>
      <c r="E63" s="88"/>
      <c r="F63" s="88"/>
    </row>
    <row r="64" spans="1:19" x14ac:dyDescent="0.25">
      <c r="A64" t="s">
        <v>189</v>
      </c>
      <c r="B64" s="1"/>
      <c r="C64" s="1"/>
      <c r="D64" s="81"/>
      <c r="E64" s="1"/>
      <c r="F64" s="1"/>
    </row>
    <row r="65" spans="1:6" x14ac:dyDescent="0.25">
      <c r="A65" s="6" t="s">
        <v>177</v>
      </c>
      <c r="B65" s="75">
        <f>B28-B5+B59+B61</f>
        <v>1920</v>
      </c>
      <c r="C65" s="75">
        <f>C28-C5+C59+C61</f>
        <v>1940</v>
      </c>
      <c r="D65" s="92">
        <f>C65-B65</f>
        <v>20</v>
      </c>
      <c r="E65" s="75">
        <f>E28-E5+E59+E61</f>
        <v>17</v>
      </c>
      <c r="F65" s="75">
        <f>C65+E65</f>
        <v>1957</v>
      </c>
    </row>
    <row r="66" spans="1:6" x14ac:dyDescent="0.25">
      <c r="A66" t="s">
        <v>178</v>
      </c>
      <c r="B66" s="1">
        <f>B5</f>
        <v>200</v>
      </c>
      <c r="C66" s="1">
        <f>C5</f>
        <v>200</v>
      </c>
      <c r="D66" s="81">
        <f>C66-B66</f>
        <v>0</v>
      </c>
      <c r="E66" s="1">
        <f>E5</f>
        <v>0</v>
      </c>
      <c r="F66" s="1">
        <f t="shared" ref="F66:F70" si="6">C66+E66</f>
        <v>200</v>
      </c>
    </row>
    <row r="67" spans="1:6" x14ac:dyDescent="0.25">
      <c r="A67" t="s">
        <v>13</v>
      </c>
      <c r="B67" s="1">
        <f>B3</f>
        <v>2186</v>
      </c>
      <c r="C67" s="1">
        <f>C3</f>
        <v>2361</v>
      </c>
      <c r="D67" s="81">
        <f>C67-B67</f>
        <v>175</v>
      </c>
      <c r="E67" s="1">
        <f>E3</f>
        <v>0</v>
      </c>
      <c r="F67" s="1">
        <f t="shared" si="6"/>
        <v>2361</v>
      </c>
    </row>
    <row r="68" spans="1:6" x14ac:dyDescent="0.25">
      <c r="A68" t="s">
        <v>179</v>
      </c>
      <c r="B68" s="1">
        <f>B4</f>
        <v>1135</v>
      </c>
      <c r="C68" s="1">
        <f>C4</f>
        <v>1141</v>
      </c>
      <c r="D68" s="81">
        <f>C68-B68</f>
        <v>6</v>
      </c>
      <c r="E68" s="1">
        <f>E4</f>
        <v>0</v>
      </c>
      <c r="F68" s="1">
        <f t="shared" si="6"/>
        <v>1141</v>
      </c>
    </row>
    <row r="69" spans="1:6" x14ac:dyDescent="0.25">
      <c r="A69" s="84" t="s">
        <v>20</v>
      </c>
      <c r="B69" s="85">
        <f>SUM(B65:B68)</f>
        <v>5441</v>
      </c>
      <c r="C69" s="85">
        <f>SUM(C65:C68)</f>
        <v>5642</v>
      </c>
      <c r="D69" s="86">
        <f>C69-B69</f>
        <v>201</v>
      </c>
      <c r="E69" s="85">
        <f>SUM(E65:E68)</f>
        <v>17</v>
      </c>
      <c r="F69" s="85">
        <f t="shared" si="6"/>
        <v>5659</v>
      </c>
    </row>
    <row r="70" spans="1:6" x14ac:dyDescent="0.25">
      <c r="B70" s="80">
        <f>B62-B69</f>
        <v>0</v>
      </c>
      <c r="C70" s="80">
        <f>C62-C69</f>
        <v>0</v>
      </c>
      <c r="D70" s="80">
        <f>D62-D69</f>
        <v>0</v>
      </c>
      <c r="E70" s="80">
        <f>E62-E69</f>
        <v>0</v>
      </c>
      <c r="F70" s="80">
        <f t="shared" si="6"/>
        <v>0</v>
      </c>
    </row>
    <row r="71" spans="1:6" x14ac:dyDescent="0.25">
      <c r="B71" s="80"/>
      <c r="C71" s="80"/>
      <c r="D71" s="80"/>
      <c r="E71" s="1"/>
      <c r="F71" s="1"/>
    </row>
    <row r="72" spans="1:6" x14ac:dyDescent="0.25">
      <c r="A72" s="2" t="s">
        <v>191</v>
      </c>
      <c r="B72" s="3" t="s">
        <v>174</v>
      </c>
      <c r="C72" s="3" t="s">
        <v>190</v>
      </c>
      <c r="D72" s="1"/>
      <c r="E72" s="1"/>
      <c r="F72" s="1"/>
    </row>
    <row r="73" spans="1:6" x14ac:dyDescent="0.25">
      <c r="A73" s="2" t="s">
        <v>13</v>
      </c>
      <c r="B73" s="1">
        <v>2186</v>
      </c>
      <c r="C73" s="1">
        <v>2361</v>
      </c>
      <c r="D73" s="83">
        <f>C73-B73</f>
        <v>175</v>
      </c>
      <c r="E73" s="1"/>
      <c r="F73" s="1"/>
    </row>
    <row r="74" spans="1:6" x14ac:dyDescent="0.25">
      <c r="A74" s="2" t="s">
        <v>18</v>
      </c>
      <c r="B74" s="1">
        <v>1135</v>
      </c>
      <c r="C74" s="1">
        <v>1141</v>
      </c>
      <c r="D74" s="83">
        <f>C74-B74</f>
        <v>6</v>
      </c>
      <c r="E74" s="1"/>
      <c r="F74" s="1"/>
    </row>
    <row r="75" spans="1:6" x14ac:dyDescent="0.25">
      <c r="A75" s="94" t="s">
        <v>193</v>
      </c>
      <c r="B75" s="1"/>
      <c r="C75" s="1"/>
      <c r="D75" s="83"/>
      <c r="E75" s="1"/>
      <c r="F75" s="1"/>
    </row>
    <row r="76" spans="1:6" x14ac:dyDescent="0.25">
      <c r="A76" t="s">
        <v>94</v>
      </c>
      <c r="B76" s="48">
        <v>47</v>
      </c>
      <c r="C76" s="48">
        <v>48</v>
      </c>
      <c r="D76" s="95">
        <f t="shared" ref="D76:D87" si="7">C76-B76</f>
        <v>1</v>
      </c>
      <c r="E76" s="48"/>
      <c r="F76" s="1"/>
    </row>
    <row r="77" spans="1:6" x14ac:dyDescent="0.25">
      <c r="A77" t="s">
        <v>100</v>
      </c>
      <c r="B77" s="48">
        <v>50</v>
      </c>
      <c r="C77" s="48">
        <v>44</v>
      </c>
      <c r="D77" s="95">
        <f t="shared" si="7"/>
        <v>-6</v>
      </c>
      <c r="E77" s="48"/>
      <c r="F77" s="1"/>
    </row>
    <row r="78" spans="1:6" x14ac:dyDescent="0.25">
      <c r="A78" s="16" t="s">
        <v>105</v>
      </c>
      <c r="B78" s="48">
        <v>52</v>
      </c>
      <c r="C78" s="48">
        <v>40</v>
      </c>
      <c r="D78" s="95">
        <f t="shared" si="7"/>
        <v>-12</v>
      </c>
      <c r="E78" s="48"/>
      <c r="F78" s="1"/>
    </row>
    <row r="79" spans="1:6" x14ac:dyDescent="0.25">
      <c r="A79" s="16" t="s">
        <v>109</v>
      </c>
      <c r="B79" s="48">
        <v>85</v>
      </c>
      <c r="C79" s="48">
        <v>88</v>
      </c>
      <c r="D79" s="95">
        <f>C79-B79</f>
        <v>3</v>
      </c>
      <c r="E79" s="48"/>
      <c r="F79" s="1"/>
    </row>
    <row r="80" spans="1:6" x14ac:dyDescent="0.25">
      <c r="A80" s="93" t="s">
        <v>180</v>
      </c>
      <c r="B80" s="48"/>
      <c r="C80" s="48"/>
      <c r="D80" s="90"/>
      <c r="E80" s="48"/>
      <c r="F80" s="1"/>
    </row>
    <row r="81" spans="1:6" x14ac:dyDescent="0.25">
      <c r="A81" s="16" t="s">
        <v>118</v>
      </c>
      <c r="B81" s="48">
        <v>13</v>
      </c>
      <c r="C81" s="48"/>
      <c r="D81" s="90">
        <f>C81-B81</f>
        <v>-13</v>
      </c>
      <c r="E81" s="48"/>
      <c r="F81" s="1"/>
    </row>
    <row r="82" spans="1:6" x14ac:dyDescent="0.25">
      <c r="A82" s="16" t="s">
        <v>117</v>
      </c>
      <c r="B82" s="48">
        <v>72</v>
      </c>
      <c r="C82" s="48"/>
      <c r="D82" s="90">
        <f>C82-B82</f>
        <v>-72</v>
      </c>
      <c r="E82" s="48"/>
      <c r="F82" s="1"/>
    </row>
    <row r="83" spans="1:6" x14ac:dyDescent="0.25">
      <c r="A83" s="93" t="s">
        <v>181</v>
      </c>
      <c r="B83" s="48"/>
      <c r="C83" s="48"/>
      <c r="D83" s="90"/>
      <c r="E83" s="48"/>
      <c r="F83" s="1"/>
    </row>
    <row r="84" spans="1:6" x14ac:dyDescent="0.25">
      <c r="A84" s="44" t="s">
        <v>152</v>
      </c>
      <c r="B84" s="48"/>
      <c r="C84" s="48">
        <v>13</v>
      </c>
      <c r="D84" s="96">
        <f t="shared" si="7"/>
        <v>13</v>
      </c>
      <c r="E84" s="48"/>
      <c r="F84" s="1"/>
    </row>
    <row r="85" spans="1:6" x14ac:dyDescent="0.25">
      <c r="A85" s="44" t="s">
        <v>147</v>
      </c>
      <c r="B85" s="48"/>
      <c r="C85" s="48">
        <v>17</v>
      </c>
      <c r="D85" s="96">
        <f t="shared" si="7"/>
        <v>17</v>
      </c>
      <c r="E85" s="48"/>
      <c r="F85" s="1"/>
    </row>
    <row r="86" spans="1:6" x14ac:dyDescent="0.25">
      <c r="A86" s="44" t="s">
        <v>151</v>
      </c>
      <c r="B86" s="48"/>
      <c r="C86" s="48">
        <v>7</v>
      </c>
      <c r="D86" s="96">
        <f t="shared" si="7"/>
        <v>7</v>
      </c>
      <c r="E86" s="48"/>
      <c r="F86" s="1"/>
    </row>
    <row r="87" spans="1:6" x14ac:dyDescent="0.25">
      <c r="A87" t="s">
        <v>176</v>
      </c>
      <c r="B87" s="1">
        <v>4</v>
      </c>
      <c r="C87" s="1">
        <v>86</v>
      </c>
      <c r="D87" s="97">
        <f t="shared" si="7"/>
        <v>82</v>
      </c>
      <c r="E87" s="48"/>
      <c r="F87" s="1"/>
    </row>
    <row r="88" spans="1:6" x14ac:dyDescent="0.25">
      <c r="B88" s="3">
        <f>SUM(B73:B87)</f>
        <v>3644</v>
      </c>
      <c r="C88" s="3">
        <f t="shared" ref="C88:D88" si="8">SUM(C73:C87)</f>
        <v>3845</v>
      </c>
      <c r="D88" s="91">
        <f t="shared" si="8"/>
        <v>201</v>
      </c>
      <c r="E88" s="1"/>
      <c r="F88" s="1"/>
    </row>
    <row r="89" spans="1:6" x14ac:dyDescent="0.25">
      <c r="B89" s="1"/>
      <c r="C89" s="1"/>
      <c r="D89" s="1"/>
      <c r="E89" s="1"/>
      <c r="F89" s="1"/>
    </row>
    <row r="90" spans="1:6" x14ac:dyDescent="0.25">
      <c r="A90" s="41" t="s">
        <v>194</v>
      </c>
      <c r="B90" s="1"/>
      <c r="C90" s="1"/>
      <c r="D90" s="1"/>
      <c r="E90" s="1"/>
      <c r="F90" s="1"/>
    </row>
    <row r="91" spans="1:6" x14ac:dyDescent="0.25">
      <c r="A91" s="2" t="s">
        <v>195</v>
      </c>
      <c r="B91" s="2"/>
      <c r="C91" s="3"/>
      <c r="D91" s="3">
        <f>B65</f>
        <v>1920</v>
      </c>
      <c r="E91" s="1"/>
      <c r="F91" s="1"/>
    </row>
    <row r="92" spans="1:6" x14ac:dyDescent="0.25">
      <c r="A92" t="s">
        <v>192</v>
      </c>
      <c r="C92" s="1"/>
      <c r="D92" s="95">
        <f>SUM(D76:D79)</f>
        <v>-14</v>
      </c>
      <c r="E92" s="1"/>
      <c r="F92" s="1"/>
    </row>
    <row r="93" spans="1:6" x14ac:dyDescent="0.25">
      <c r="A93" t="s">
        <v>182</v>
      </c>
      <c r="C93" s="1"/>
      <c r="D93" s="5">
        <f>D81+D82</f>
        <v>-85</v>
      </c>
      <c r="E93" s="1"/>
      <c r="F93" s="1"/>
    </row>
    <row r="94" spans="1:6" x14ac:dyDescent="0.25">
      <c r="A94" t="s">
        <v>183</v>
      </c>
      <c r="C94" s="1"/>
      <c r="D94" s="96">
        <f>SUM(D84:D86)</f>
        <v>37</v>
      </c>
      <c r="E94" s="1"/>
      <c r="F94" s="1"/>
    </row>
    <row r="95" spans="1:6" x14ac:dyDescent="0.25">
      <c r="A95" t="s">
        <v>176</v>
      </c>
      <c r="C95" s="1"/>
      <c r="D95" s="97">
        <f>D87</f>
        <v>82</v>
      </c>
      <c r="E95" s="1"/>
      <c r="F95" s="1"/>
    </row>
    <row r="97" spans="1:6" x14ac:dyDescent="0.25">
      <c r="A97" s="2" t="s">
        <v>196</v>
      </c>
      <c r="B97" s="2"/>
      <c r="C97" s="3"/>
      <c r="D97" s="3">
        <f>SUM(D91:D95)</f>
        <v>1940</v>
      </c>
      <c r="E97" s="1"/>
      <c r="F97" s="1"/>
    </row>
    <row r="98" spans="1:6" x14ac:dyDescent="0.25">
      <c r="C98" s="1"/>
      <c r="D98" s="1"/>
      <c r="E98" s="1"/>
      <c r="F98" s="1"/>
    </row>
    <row r="99" spans="1:6" x14ac:dyDescent="0.25">
      <c r="A99" t="s">
        <v>184</v>
      </c>
      <c r="C99" s="1"/>
      <c r="D99" s="1">
        <v>12</v>
      </c>
      <c r="E99" s="1"/>
      <c r="F99" s="1"/>
    </row>
    <row r="100" spans="1:6" x14ac:dyDescent="0.25">
      <c r="C100" s="1"/>
      <c r="D100" s="1"/>
      <c r="E100" s="1"/>
      <c r="F100" s="1"/>
    </row>
    <row r="101" spans="1:6" x14ac:dyDescent="0.25">
      <c r="C101" s="1"/>
      <c r="D101" s="1">
        <f>D97+D99</f>
        <v>1952</v>
      </c>
      <c r="E101" s="1"/>
      <c r="F101" s="1"/>
    </row>
  </sheetData>
  <printOptions gridLines="1"/>
  <pageMargins left="0.70866141732283472" right="0.70866141732283472" top="0.74803149606299213" bottom="0.74803149606299213" header="0.31496062992125984" footer="0.31496062992125984"/>
  <pageSetup scale="75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8:J14"/>
  <sheetViews>
    <sheetView workbookViewId="0">
      <selection activeCell="E27" sqref="E27"/>
    </sheetView>
  </sheetViews>
  <sheetFormatPr defaultRowHeight="15" x14ac:dyDescent="0.25"/>
  <cols>
    <col min="4" max="4" width="12.5703125" customWidth="1"/>
    <col min="5" max="5" width="12.7109375" customWidth="1"/>
    <col min="6" max="6" width="10.140625" customWidth="1"/>
    <col min="7" max="7" width="10.5703125" customWidth="1"/>
    <col min="8" max="8" width="12.42578125" customWidth="1"/>
    <col min="9" max="9" width="8.28515625" customWidth="1"/>
    <col min="10" max="10" width="10.5703125" customWidth="1"/>
  </cols>
  <sheetData>
    <row r="8" spans="4:10" ht="30.75" thickBot="1" x14ac:dyDescent="0.3">
      <c r="E8" s="24" t="s">
        <v>57</v>
      </c>
      <c r="F8" s="24" t="s">
        <v>29</v>
      </c>
      <c r="G8" s="24" t="s">
        <v>56</v>
      </c>
      <c r="H8" s="24" t="s">
        <v>58</v>
      </c>
      <c r="I8" s="24" t="s">
        <v>4</v>
      </c>
    </row>
    <row r="9" spans="4:10" s="29" customFormat="1" ht="45" x14ac:dyDescent="0.25">
      <c r="D9" s="24" t="s">
        <v>10</v>
      </c>
      <c r="E9" s="25">
        <v>196</v>
      </c>
      <c r="F9" s="26"/>
      <c r="G9" s="26">
        <v>85</v>
      </c>
      <c r="H9" s="26">
        <v>247</v>
      </c>
      <c r="I9" s="27">
        <f>SUM(E9:H9)</f>
        <v>528</v>
      </c>
      <c r="J9" s="28" t="s">
        <v>65</v>
      </c>
    </row>
    <row r="10" spans="4:10" s="29" customFormat="1" ht="45" x14ac:dyDescent="0.25">
      <c r="D10" s="24" t="s">
        <v>67</v>
      </c>
      <c r="E10" s="30"/>
      <c r="F10" s="31">
        <v>761</v>
      </c>
      <c r="G10" s="31">
        <v>111</v>
      </c>
      <c r="H10" s="31">
        <v>888</v>
      </c>
      <c r="I10" s="32">
        <f>SUM(E10:H10)</f>
        <v>1760</v>
      </c>
      <c r="J10" s="28" t="s">
        <v>65</v>
      </c>
    </row>
    <row r="11" spans="4:10" s="29" customFormat="1" ht="30" x14ac:dyDescent="0.25">
      <c r="D11" s="24" t="s">
        <v>11</v>
      </c>
      <c r="E11" s="30">
        <v>754</v>
      </c>
      <c r="F11" s="31">
        <v>1600</v>
      </c>
      <c r="G11" s="31"/>
      <c r="H11" s="31">
        <v>750</v>
      </c>
      <c r="I11" s="32">
        <f>SUM(E11:H11)</f>
        <v>3104</v>
      </c>
      <c r="J11" s="28" t="s">
        <v>66</v>
      </c>
    </row>
    <row r="12" spans="4:10" s="29" customFormat="1" ht="30.75" thickBot="1" x14ac:dyDescent="0.3">
      <c r="D12" s="24" t="s">
        <v>4</v>
      </c>
      <c r="E12" s="33">
        <f>SUM(E9:E11)</f>
        <v>950</v>
      </c>
      <c r="F12" s="34">
        <f>SUM(F9:F11)</f>
        <v>2361</v>
      </c>
      <c r="G12" s="34">
        <f>SUM(G9:G11)</f>
        <v>196</v>
      </c>
      <c r="H12" s="34">
        <f>SUM(H9:H11)</f>
        <v>1885</v>
      </c>
      <c r="I12" s="35">
        <f>SUM(E12:H12)</f>
        <v>5392</v>
      </c>
      <c r="J12" s="28" t="s">
        <v>66</v>
      </c>
    </row>
    <row r="13" spans="4:10" s="29" customFormat="1" ht="30" x14ac:dyDescent="0.25">
      <c r="F13" s="28" t="s">
        <v>63</v>
      </c>
      <c r="G13" s="28"/>
      <c r="H13" s="28" t="s">
        <v>61</v>
      </c>
    </row>
    <row r="14" spans="4:10" s="29" customFormat="1" ht="45" x14ac:dyDescent="0.25">
      <c r="F14" s="28" t="s">
        <v>64</v>
      </c>
      <c r="G14" s="28"/>
      <c r="H14" s="28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3"/>
  <sheetViews>
    <sheetView zoomScale="75" zoomScaleNormal="75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F36" sqref="F36"/>
    </sheetView>
  </sheetViews>
  <sheetFormatPr defaultRowHeight="15" x14ac:dyDescent="0.25"/>
  <cols>
    <col min="1" max="1" width="51.5703125" customWidth="1"/>
    <col min="2" max="2" width="9.140625" hidden="1" customWidth="1"/>
    <col min="3" max="3" width="15.42578125" customWidth="1"/>
    <col min="4" max="5" width="9.140625" hidden="1" customWidth="1"/>
    <col min="6" max="24" width="22.28515625" customWidth="1"/>
    <col min="25" max="25" width="22.28515625" style="11" customWidth="1"/>
  </cols>
  <sheetData>
    <row r="1" spans="1:25" ht="15.75" thickBot="1" x14ac:dyDescent="0.3"/>
    <row r="2" spans="1:25" ht="15.75" thickTop="1" x14ac:dyDescent="0.25">
      <c r="C2" s="119" t="s">
        <v>218</v>
      </c>
      <c r="F2" t="s">
        <v>0</v>
      </c>
      <c r="G2" t="s">
        <v>1</v>
      </c>
      <c r="H2" t="s">
        <v>55</v>
      </c>
      <c r="V2" t="s">
        <v>2</v>
      </c>
      <c r="X2" t="s">
        <v>3</v>
      </c>
      <c r="Y2" s="11" t="s">
        <v>20</v>
      </c>
    </row>
    <row r="3" spans="1:25" s="24" customFormat="1" x14ac:dyDescent="0.25">
      <c r="C3" s="120"/>
      <c r="G3" s="109" t="s">
        <v>22</v>
      </c>
      <c r="H3" s="109" t="s">
        <v>22</v>
      </c>
      <c r="I3" s="24" t="s">
        <v>23</v>
      </c>
      <c r="V3" s="24" t="s">
        <v>22</v>
      </c>
      <c r="W3" s="24" t="s">
        <v>23</v>
      </c>
      <c r="Y3" s="118"/>
    </row>
    <row r="4" spans="1:25" s="2" customFormat="1" x14ac:dyDescent="0.25">
      <c r="C4" s="120"/>
      <c r="G4" s="2" t="s">
        <v>51</v>
      </c>
      <c r="H4" s="2" t="s">
        <v>52</v>
      </c>
      <c r="I4" s="2" t="s">
        <v>52</v>
      </c>
      <c r="J4" s="2" t="s">
        <v>52</v>
      </c>
      <c r="K4" s="2" t="s">
        <v>52</v>
      </c>
      <c r="L4" s="2" t="s">
        <v>52</v>
      </c>
      <c r="M4" s="2" t="s">
        <v>52</v>
      </c>
      <c r="N4" s="2" t="s">
        <v>52</v>
      </c>
      <c r="O4" s="2" t="s">
        <v>52</v>
      </c>
      <c r="P4" s="2" t="s">
        <v>52</v>
      </c>
      <c r="Q4" s="2" t="s">
        <v>52</v>
      </c>
      <c r="R4" s="2" t="s">
        <v>52</v>
      </c>
      <c r="S4" s="2" t="s">
        <v>52</v>
      </c>
      <c r="T4" s="2" t="s">
        <v>52</v>
      </c>
      <c r="U4" s="2" t="s">
        <v>52</v>
      </c>
      <c r="V4" s="2" t="s">
        <v>53</v>
      </c>
      <c r="W4" s="2" t="s">
        <v>53</v>
      </c>
      <c r="X4" s="2" t="s">
        <v>54</v>
      </c>
      <c r="Y4" s="73"/>
    </row>
    <row r="5" spans="1:25" s="2" customFormat="1" x14ac:dyDescent="0.25">
      <c r="C5" s="120"/>
      <c r="I5" s="2" t="s">
        <v>32</v>
      </c>
      <c r="J5" s="2" t="s">
        <v>33</v>
      </c>
      <c r="K5" s="2" t="s">
        <v>34</v>
      </c>
      <c r="L5" s="2" t="s">
        <v>35</v>
      </c>
      <c r="M5" s="2" t="s">
        <v>36</v>
      </c>
      <c r="N5" s="2" t="s">
        <v>37</v>
      </c>
      <c r="O5" s="2" t="s">
        <v>38</v>
      </c>
      <c r="P5" s="2" t="s">
        <v>170</v>
      </c>
      <c r="Q5" s="2" t="s">
        <v>171</v>
      </c>
      <c r="R5" s="2" t="s">
        <v>39</v>
      </c>
      <c r="S5" s="2" t="s">
        <v>40</v>
      </c>
      <c r="T5" s="2" t="s">
        <v>41</v>
      </c>
      <c r="U5" s="2" t="s">
        <v>42</v>
      </c>
      <c r="Y5" s="73"/>
    </row>
    <row r="6" spans="1:25" s="2" customFormat="1" x14ac:dyDescent="0.25">
      <c r="C6" s="120"/>
      <c r="Y6" s="73"/>
    </row>
    <row r="7" spans="1:25" s="2" customFormat="1" ht="15.75" thickBot="1" x14ac:dyDescent="0.3">
      <c r="A7" s="2" t="s">
        <v>6</v>
      </c>
      <c r="C7" s="122">
        <f>(G7+H7)/F7</f>
        <v>0.26192102746276813</v>
      </c>
      <c r="F7" s="103">
        <v>7319</v>
      </c>
      <c r="G7" s="2">
        <f>G53</f>
        <v>311</v>
      </c>
      <c r="H7" s="2">
        <f t="shared" ref="H7:X7" si="0">H53</f>
        <v>1606</v>
      </c>
      <c r="I7" s="2">
        <f t="shared" si="0"/>
        <v>526</v>
      </c>
      <c r="J7" s="2">
        <f t="shared" si="0"/>
        <v>656</v>
      </c>
      <c r="K7" s="2">
        <f t="shared" si="0"/>
        <v>921</v>
      </c>
      <c r="L7" s="2">
        <f t="shared" si="0"/>
        <v>923</v>
      </c>
      <c r="M7" s="121">
        <f t="shared" si="0"/>
        <v>695</v>
      </c>
      <c r="N7" s="2">
        <f t="shared" si="0"/>
        <v>551</v>
      </c>
      <c r="O7" s="2">
        <f t="shared" si="0"/>
        <v>460</v>
      </c>
      <c r="P7" s="2">
        <f t="shared" si="0"/>
        <v>390</v>
      </c>
      <c r="Q7" s="2">
        <f t="shared" si="0"/>
        <v>317</v>
      </c>
      <c r="R7" s="2">
        <f t="shared" si="0"/>
        <v>253</v>
      </c>
      <c r="S7" s="2">
        <f t="shared" si="0"/>
        <v>117</v>
      </c>
      <c r="T7" s="2">
        <f t="shared" si="0"/>
        <v>117</v>
      </c>
      <c r="U7" s="2">
        <f t="shared" si="0"/>
        <v>52</v>
      </c>
      <c r="V7" s="2">
        <f t="shared" si="0"/>
        <v>0</v>
      </c>
      <c r="W7" s="2">
        <f t="shared" si="0"/>
        <v>0</v>
      </c>
      <c r="X7" s="2">
        <f t="shared" si="0"/>
        <v>0</v>
      </c>
      <c r="Y7" s="11">
        <f>SUM(G7:X7)</f>
        <v>7895</v>
      </c>
    </row>
    <row r="8" spans="1:25" ht="16.5" thickTop="1" thickBot="1" x14ac:dyDescent="0.3">
      <c r="A8" t="s">
        <v>259</v>
      </c>
      <c r="C8" s="122">
        <f>SUM(N7:U7)/F7</f>
        <v>0.30837546112856945</v>
      </c>
    </row>
    <row r="9" spans="1:25" ht="15.75" thickTop="1" x14ac:dyDescent="0.25"/>
    <row r="10" spans="1:25" x14ac:dyDescent="0.25">
      <c r="A10" t="s">
        <v>219</v>
      </c>
      <c r="G10">
        <v>17</v>
      </c>
      <c r="Y10" s="11">
        <f t="shared" ref="Y10:Y24" si="1">SUM(G10:X10)</f>
        <v>17</v>
      </c>
    </row>
    <row r="11" spans="1:25" x14ac:dyDescent="0.25">
      <c r="A11" t="s">
        <v>220</v>
      </c>
      <c r="G11">
        <v>9</v>
      </c>
      <c r="Y11" s="11">
        <f t="shared" si="1"/>
        <v>9</v>
      </c>
    </row>
    <row r="12" spans="1:25" x14ac:dyDescent="0.25">
      <c r="A12" t="s">
        <v>221</v>
      </c>
      <c r="G12">
        <v>15</v>
      </c>
      <c r="Y12" s="11">
        <f t="shared" si="1"/>
        <v>15</v>
      </c>
    </row>
    <row r="13" spans="1:25" x14ac:dyDescent="0.25">
      <c r="A13" t="s">
        <v>222</v>
      </c>
      <c r="G13">
        <v>14</v>
      </c>
      <c r="Y13" s="11">
        <f t="shared" si="1"/>
        <v>14</v>
      </c>
    </row>
    <row r="14" spans="1:25" x14ac:dyDescent="0.25">
      <c r="A14" t="s">
        <v>223</v>
      </c>
      <c r="G14">
        <v>19</v>
      </c>
      <c r="Y14" s="11">
        <f t="shared" si="1"/>
        <v>19</v>
      </c>
    </row>
    <row r="15" spans="1:25" x14ac:dyDescent="0.25">
      <c r="A15" t="s">
        <v>224</v>
      </c>
      <c r="G15">
        <v>10</v>
      </c>
      <c r="Y15" s="11">
        <f t="shared" si="1"/>
        <v>10</v>
      </c>
    </row>
    <row r="16" spans="1:25" x14ac:dyDescent="0.25">
      <c r="A16" t="s">
        <v>225</v>
      </c>
      <c r="G16">
        <v>10</v>
      </c>
      <c r="Y16" s="11">
        <f t="shared" si="1"/>
        <v>10</v>
      </c>
    </row>
    <row r="17" spans="1:25" x14ac:dyDescent="0.25">
      <c r="A17" t="s">
        <v>226</v>
      </c>
      <c r="G17">
        <v>22</v>
      </c>
      <c r="Y17" s="11">
        <f t="shared" si="1"/>
        <v>22</v>
      </c>
    </row>
    <row r="18" spans="1:25" x14ac:dyDescent="0.25">
      <c r="A18" t="s">
        <v>227</v>
      </c>
      <c r="G18">
        <v>27</v>
      </c>
      <c r="Y18" s="11">
        <f t="shared" si="1"/>
        <v>27</v>
      </c>
    </row>
    <row r="19" spans="1:25" x14ac:dyDescent="0.25">
      <c r="A19" t="s">
        <v>228</v>
      </c>
      <c r="G19">
        <v>11</v>
      </c>
      <c r="Y19" s="11">
        <f t="shared" si="1"/>
        <v>11</v>
      </c>
    </row>
    <row r="20" spans="1:25" x14ac:dyDescent="0.25">
      <c r="A20" t="s">
        <v>229</v>
      </c>
      <c r="G20">
        <v>18</v>
      </c>
      <c r="Y20" s="11">
        <f t="shared" si="1"/>
        <v>18</v>
      </c>
    </row>
    <row r="21" spans="1:25" x14ac:dyDescent="0.25">
      <c r="A21" t="s">
        <v>230</v>
      </c>
      <c r="G21">
        <v>70</v>
      </c>
      <c r="Y21" s="11">
        <f t="shared" si="1"/>
        <v>70</v>
      </c>
    </row>
    <row r="22" spans="1:25" x14ac:dyDescent="0.25">
      <c r="A22" t="s">
        <v>231</v>
      </c>
      <c r="G22">
        <v>16</v>
      </c>
      <c r="Y22" s="11">
        <f t="shared" si="1"/>
        <v>16</v>
      </c>
    </row>
    <row r="23" spans="1:25" x14ac:dyDescent="0.25">
      <c r="A23" t="s">
        <v>232</v>
      </c>
      <c r="G23">
        <v>14</v>
      </c>
      <c r="Y23" s="11">
        <f t="shared" si="1"/>
        <v>14</v>
      </c>
    </row>
    <row r="24" spans="1:25" x14ac:dyDescent="0.25">
      <c r="A24" t="s">
        <v>233</v>
      </c>
      <c r="G24">
        <v>39</v>
      </c>
      <c r="Y24" s="11">
        <f t="shared" si="1"/>
        <v>39</v>
      </c>
    </row>
    <row r="26" spans="1:25" x14ac:dyDescent="0.25">
      <c r="A26" t="s">
        <v>234</v>
      </c>
      <c r="J26">
        <v>12</v>
      </c>
      <c r="Y26" s="11">
        <f t="shared" ref="Y26:Y42" si="2">SUM(G26:X26)</f>
        <v>12</v>
      </c>
    </row>
    <row r="27" spans="1:25" x14ac:dyDescent="0.25">
      <c r="A27" t="s">
        <v>235</v>
      </c>
      <c r="J27">
        <v>12</v>
      </c>
      <c r="Y27" s="11">
        <f t="shared" si="2"/>
        <v>12</v>
      </c>
    </row>
    <row r="28" spans="1:25" x14ac:dyDescent="0.25">
      <c r="A28" t="s">
        <v>236</v>
      </c>
      <c r="J28">
        <v>14</v>
      </c>
      <c r="Y28" s="11">
        <f t="shared" si="2"/>
        <v>14</v>
      </c>
    </row>
    <row r="29" spans="1:25" x14ac:dyDescent="0.25">
      <c r="A29" t="s">
        <v>237</v>
      </c>
      <c r="H29">
        <v>702</v>
      </c>
      <c r="I29">
        <v>75</v>
      </c>
      <c r="J29">
        <v>150</v>
      </c>
      <c r="K29">
        <v>100</v>
      </c>
      <c r="L29">
        <v>63</v>
      </c>
      <c r="Y29" s="11">
        <f t="shared" si="2"/>
        <v>1090</v>
      </c>
    </row>
    <row r="30" spans="1:25" x14ac:dyDescent="0.25">
      <c r="A30" t="s">
        <v>238</v>
      </c>
      <c r="J30">
        <v>51</v>
      </c>
      <c r="K30">
        <v>63</v>
      </c>
      <c r="Y30" s="11">
        <f t="shared" si="2"/>
        <v>114</v>
      </c>
    </row>
    <row r="31" spans="1:25" x14ac:dyDescent="0.25">
      <c r="A31" t="s">
        <v>239</v>
      </c>
      <c r="K31">
        <v>50</v>
      </c>
      <c r="L31">
        <v>75</v>
      </c>
      <c r="M31">
        <v>100</v>
      </c>
      <c r="N31">
        <v>25</v>
      </c>
      <c r="Y31" s="11">
        <f t="shared" si="2"/>
        <v>250</v>
      </c>
    </row>
    <row r="32" spans="1:25" x14ac:dyDescent="0.25">
      <c r="A32" t="s">
        <v>240</v>
      </c>
      <c r="I32">
        <v>20</v>
      </c>
      <c r="J32">
        <v>50</v>
      </c>
      <c r="K32">
        <v>100</v>
      </c>
      <c r="L32">
        <v>100</v>
      </c>
      <c r="M32">
        <v>30</v>
      </c>
      <c r="Y32" s="11">
        <f t="shared" si="2"/>
        <v>300</v>
      </c>
    </row>
    <row r="33" spans="1:25" x14ac:dyDescent="0.25">
      <c r="A33" t="s">
        <v>241</v>
      </c>
      <c r="J33">
        <v>25</v>
      </c>
      <c r="K33">
        <v>100</v>
      </c>
      <c r="L33">
        <v>25</v>
      </c>
      <c r="Y33" s="11">
        <f t="shared" si="2"/>
        <v>150</v>
      </c>
    </row>
    <row r="34" spans="1:25" x14ac:dyDescent="0.25">
      <c r="A34" t="s">
        <v>242</v>
      </c>
      <c r="H34">
        <v>205</v>
      </c>
      <c r="I34">
        <v>100</v>
      </c>
      <c r="J34">
        <v>50</v>
      </c>
      <c r="K34">
        <v>74</v>
      </c>
      <c r="L34">
        <v>51</v>
      </c>
      <c r="M34">
        <v>30</v>
      </c>
      <c r="Y34" s="11">
        <f t="shared" si="2"/>
        <v>510</v>
      </c>
    </row>
    <row r="35" spans="1:25" x14ac:dyDescent="0.25">
      <c r="A35" t="s">
        <v>243</v>
      </c>
      <c r="I35">
        <v>25</v>
      </c>
      <c r="J35">
        <v>50</v>
      </c>
      <c r="K35">
        <v>50</v>
      </c>
      <c r="L35">
        <v>50</v>
      </c>
      <c r="M35">
        <v>50</v>
      </c>
      <c r="N35">
        <v>50</v>
      </c>
      <c r="O35">
        <v>43</v>
      </c>
      <c r="Y35" s="11">
        <f t="shared" si="2"/>
        <v>318</v>
      </c>
    </row>
    <row r="36" spans="1:25" x14ac:dyDescent="0.25">
      <c r="A36" t="s">
        <v>244</v>
      </c>
      <c r="J36">
        <v>20</v>
      </c>
      <c r="K36">
        <v>35</v>
      </c>
      <c r="L36">
        <v>35</v>
      </c>
      <c r="Y36" s="11">
        <f t="shared" si="2"/>
        <v>90</v>
      </c>
    </row>
    <row r="37" spans="1:25" x14ac:dyDescent="0.25">
      <c r="A37" t="s">
        <v>245</v>
      </c>
      <c r="J37">
        <v>7</v>
      </c>
      <c r="Y37" s="11">
        <f t="shared" si="2"/>
        <v>7</v>
      </c>
    </row>
    <row r="38" spans="1:25" x14ac:dyDescent="0.25">
      <c r="A38" t="s">
        <v>246</v>
      </c>
      <c r="H38">
        <v>16</v>
      </c>
      <c r="I38">
        <v>24</v>
      </c>
      <c r="Y38" s="11">
        <f t="shared" si="2"/>
        <v>40</v>
      </c>
    </row>
    <row r="39" spans="1:25" x14ac:dyDescent="0.25">
      <c r="A39" t="s">
        <v>247</v>
      </c>
      <c r="H39">
        <v>163</v>
      </c>
      <c r="I39">
        <v>100</v>
      </c>
      <c r="J39">
        <v>80</v>
      </c>
      <c r="K39">
        <v>55</v>
      </c>
      <c r="L39">
        <v>55</v>
      </c>
      <c r="M39">
        <v>50</v>
      </c>
      <c r="N39">
        <v>41</v>
      </c>
      <c r="Y39" s="11">
        <f t="shared" si="2"/>
        <v>544</v>
      </c>
    </row>
    <row r="40" spans="1:25" x14ac:dyDescent="0.25">
      <c r="A40" t="s">
        <v>248</v>
      </c>
      <c r="I40">
        <v>78</v>
      </c>
      <c r="Y40" s="11">
        <f t="shared" si="2"/>
        <v>78</v>
      </c>
    </row>
    <row r="41" spans="1:25" x14ac:dyDescent="0.25">
      <c r="A41" t="s">
        <v>249</v>
      </c>
      <c r="J41">
        <v>20</v>
      </c>
      <c r="Y41" s="11">
        <f t="shared" si="2"/>
        <v>20</v>
      </c>
    </row>
    <row r="42" spans="1:25" x14ac:dyDescent="0.25">
      <c r="A42" t="s">
        <v>250</v>
      </c>
      <c r="H42">
        <v>126</v>
      </c>
      <c r="I42">
        <v>19</v>
      </c>
      <c r="J42">
        <v>20</v>
      </c>
      <c r="K42">
        <v>100</v>
      </c>
      <c r="L42">
        <v>125</v>
      </c>
      <c r="M42">
        <v>150</v>
      </c>
      <c r="N42">
        <v>150</v>
      </c>
      <c r="O42">
        <v>150</v>
      </c>
      <c r="P42">
        <v>150</v>
      </c>
      <c r="Q42">
        <v>100</v>
      </c>
      <c r="R42">
        <v>100</v>
      </c>
      <c r="S42">
        <v>100</v>
      </c>
      <c r="T42">
        <v>100</v>
      </c>
      <c r="U42">
        <v>35</v>
      </c>
      <c r="Y42" s="11">
        <f t="shared" si="2"/>
        <v>1425</v>
      </c>
    </row>
    <row r="43" spans="1:25" x14ac:dyDescent="0.25">
      <c r="A43" t="s">
        <v>251</v>
      </c>
      <c r="H43">
        <v>107</v>
      </c>
      <c r="I43">
        <v>50</v>
      </c>
      <c r="J43">
        <v>60</v>
      </c>
      <c r="K43">
        <v>60</v>
      </c>
      <c r="L43">
        <v>60</v>
      </c>
      <c r="M43">
        <v>50</v>
      </c>
      <c r="N43">
        <v>50</v>
      </c>
      <c r="O43">
        <v>50</v>
      </c>
      <c r="P43">
        <v>23</v>
      </c>
      <c r="Y43" s="11">
        <f t="shared" ref="Y43:Y51" si="3">SUM(G43:X43)</f>
        <v>510</v>
      </c>
    </row>
    <row r="44" spans="1:25" x14ac:dyDescent="0.25">
      <c r="A44" t="s">
        <v>252</v>
      </c>
      <c r="H44">
        <v>287</v>
      </c>
      <c r="I44">
        <v>35</v>
      </c>
      <c r="J44">
        <v>35</v>
      </c>
      <c r="K44">
        <v>35</v>
      </c>
      <c r="L44">
        <v>35</v>
      </c>
      <c r="M44">
        <v>35</v>
      </c>
      <c r="N44">
        <v>35</v>
      </c>
      <c r="O44">
        <v>17</v>
      </c>
      <c r="P44">
        <v>17</v>
      </c>
      <c r="Q44">
        <v>17</v>
      </c>
      <c r="R44">
        <v>17</v>
      </c>
      <c r="S44">
        <v>17</v>
      </c>
      <c r="T44">
        <v>17</v>
      </c>
      <c r="U44">
        <v>17</v>
      </c>
      <c r="Y44" s="11">
        <f t="shared" si="3"/>
        <v>616</v>
      </c>
    </row>
    <row r="46" spans="1:25" x14ac:dyDescent="0.25">
      <c r="A46" t="s">
        <v>253</v>
      </c>
      <c r="K46">
        <v>14</v>
      </c>
      <c r="Y46" s="11">
        <f t="shared" si="3"/>
        <v>14</v>
      </c>
    </row>
    <row r="47" spans="1:25" x14ac:dyDescent="0.25">
      <c r="A47" t="s">
        <v>254</v>
      </c>
      <c r="L47">
        <v>50</v>
      </c>
      <c r="M47">
        <v>100</v>
      </c>
      <c r="N47">
        <v>100</v>
      </c>
      <c r="O47">
        <v>100</v>
      </c>
      <c r="P47">
        <v>100</v>
      </c>
      <c r="Q47">
        <v>100</v>
      </c>
      <c r="R47">
        <v>50</v>
      </c>
      <c r="Y47" s="11">
        <f t="shared" si="3"/>
        <v>600</v>
      </c>
    </row>
    <row r="48" spans="1:25" x14ac:dyDescent="0.25">
      <c r="A48" t="s">
        <v>255</v>
      </c>
      <c r="K48">
        <v>75</v>
      </c>
      <c r="L48">
        <v>75</v>
      </c>
      <c r="M48">
        <v>50</v>
      </c>
      <c r="Y48" s="11">
        <f t="shared" si="3"/>
        <v>200</v>
      </c>
    </row>
    <row r="49" spans="1:25" x14ac:dyDescent="0.25">
      <c r="A49" t="s">
        <v>256</v>
      </c>
      <c r="L49">
        <v>50</v>
      </c>
      <c r="M49">
        <v>50</v>
      </c>
      <c r="N49">
        <v>100</v>
      </c>
      <c r="O49">
        <v>100</v>
      </c>
      <c r="P49">
        <v>100</v>
      </c>
      <c r="Q49">
        <v>100</v>
      </c>
      <c r="R49">
        <v>86</v>
      </c>
      <c r="Y49" s="11">
        <f t="shared" si="3"/>
        <v>586</v>
      </c>
    </row>
    <row r="50" spans="1:25" x14ac:dyDescent="0.25">
      <c r="A50" t="s">
        <v>257</v>
      </c>
      <c r="L50">
        <v>40</v>
      </c>
      <c r="Y50" s="11">
        <f t="shared" si="3"/>
        <v>40</v>
      </c>
    </row>
    <row r="51" spans="1:25" x14ac:dyDescent="0.25">
      <c r="A51" t="s">
        <v>258</v>
      </c>
      <c r="K51">
        <v>10</v>
      </c>
      <c r="L51">
        <v>34</v>
      </c>
      <c r="Y51" s="11">
        <f t="shared" si="3"/>
        <v>44</v>
      </c>
    </row>
    <row r="53" spans="1:25" s="2" customFormat="1" x14ac:dyDescent="0.25">
      <c r="A53" s="2" t="s">
        <v>20</v>
      </c>
      <c r="G53" s="2">
        <f>SUM(G10:G51)</f>
        <v>311</v>
      </c>
      <c r="H53" s="2">
        <f t="shared" ref="H53:Y53" si="4">SUM(H10:H51)</f>
        <v>1606</v>
      </c>
      <c r="I53" s="2">
        <f t="shared" si="4"/>
        <v>526</v>
      </c>
      <c r="J53" s="2">
        <f t="shared" si="4"/>
        <v>656</v>
      </c>
      <c r="K53" s="2">
        <f t="shared" si="4"/>
        <v>921</v>
      </c>
      <c r="L53" s="2">
        <f t="shared" si="4"/>
        <v>923</v>
      </c>
      <c r="M53" s="2">
        <f t="shared" si="4"/>
        <v>695</v>
      </c>
      <c r="N53" s="2">
        <f t="shared" si="4"/>
        <v>551</v>
      </c>
      <c r="O53" s="2">
        <f t="shared" si="4"/>
        <v>460</v>
      </c>
      <c r="P53" s="2">
        <f t="shared" si="4"/>
        <v>390</v>
      </c>
      <c r="Q53" s="2">
        <f t="shared" si="4"/>
        <v>317</v>
      </c>
      <c r="R53" s="2">
        <f t="shared" si="4"/>
        <v>253</v>
      </c>
      <c r="S53" s="2">
        <f t="shared" si="4"/>
        <v>117</v>
      </c>
      <c r="T53" s="2">
        <f t="shared" si="4"/>
        <v>117</v>
      </c>
      <c r="U53" s="2">
        <f t="shared" si="4"/>
        <v>52</v>
      </c>
      <c r="V53" s="2">
        <f t="shared" si="4"/>
        <v>0</v>
      </c>
      <c r="W53" s="2">
        <f t="shared" si="4"/>
        <v>0</v>
      </c>
      <c r="X53" s="2">
        <f t="shared" si="4"/>
        <v>0</v>
      </c>
      <c r="Y53" s="11">
        <f t="shared" si="4"/>
        <v>7895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zoomScale="75" zoomScaleNormal="75" workbookViewId="0">
      <selection activeCell="F30" sqref="F30"/>
    </sheetView>
  </sheetViews>
  <sheetFormatPr defaultRowHeight="15" x14ac:dyDescent="0.25"/>
  <cols>
    <col min="1" max="1" width="51.5703125" customWidth="1"/>
    <col min="2" max="2" width="9.140625" hidden="1" customWidth="1"/>
    <col min="3" max="3" width="15.42578125" customWidth="1"/>
    <col min="4" max="5" width="9.140625" hidden="1" customWidth="1"/>
    <col min="6" max="24" width="22.28515625" customWidth="1"/>
    <col min="25" max="25" width="22.28515625" style="11" customWidth="1"/>
  </cols>
  <sheetData>
    <row r="1" spans="1:25" ht="15.75" thickBot="1" x14ac:dyDescent="0.3"/>
    <row r="2" spans="1:25" ht="15.75" thickTop="1" x14ac:dyDescent="0.25">
      <c r="C2" s="119" t="s">
        <v>218</v>
      </c>
      <c r="F2" t="s">
        <v>0</v>
      </c>
      <c r="G2" t="s">
        <v>1</v>
      </c>
      <c r="H2" t="s">
        <v>55</v>
      </c>
      <c r="V2" t="s">
        <v>2</v>
      </c>
      <c r="X2" t="s">
        <v>3</v>
      </c>
      <c r="Y2" s="11" t="s">
        <v>20</v>
      </c>
    </row>
    <row r="3" spans="1:25" s="24" customFormat="1" x14ac:dyDescent="0.25">
      <c r="C3" s="120"/>
      <c r="G3" s="109" t="s">
        <v>22</v>
      </c>
      <c r="H3" s="109" t="s">
        <v>22</v>
      </c>
      <c r="I3" s="24" t="s">
        <v>23</v>
      </c>
      <c r="V3" s="24" t="s">
        <v>22</v>
      </c>
      <c r="W3" s="24" t="s">
        <v>23</v>
      </c>
      <c r="Y3" s="118"/>
    </row>
    <row r="4" spans="1:25" s="2" customFormat="1" x14ac:dyDescent="0.25">
      <c r="C4" s="120"/>
      <c r="G4" s="2" t="s">
        <v>51</v>
      </c>
      <c r="H4" s="2" t="s">
        <v>52</v>
      </c>
      <c r="I4" s="2" t="s">
        <v>52</v>
      </c>
      <c r="J4" s="2" t="s">
        <v>52</v>
      </c>
      <c r="K4" s="2" t="s">
        <v>52</v>
      </c>
      <c r="L4" s="2" t="s">
        <v>52</v>
      </c>
      <c r="M4" s="2" t="s">
        <v>52</v>
      </c>
      <c r="N4" s="2" t="s">
        <v>52</v>
      </c>
      <c r="O4" s="2" t="s">
        <v>52</v>
      </c>
      <c r="P4" s="2" t="s">
        <v>52</v>
      </c>
      <c r="Q4" s="2" t="s">
        <v>52</v>
      </c>
      <c r="R4" s="2" t="s">
        <v>52</v>
      </c>
      <c r="S4" s="2" t="s">
        <v>52</v>
      </c>
      <c r="T4" s="2" t="s">
        <v>52</v>
      </c>
      <c r="U4" s="2" t="s">
        <v>52</v>
      </c>
      <c r="V4" s="2" t="s">
        <v>53</v>
      </c>
      <c r="W4" s="2" t="s">
        <v>53</v>
      </c>
      <c r="X4" s="2" t="s">
        <v>54</v>
      </c>
      <c r="Y4" s="73"/>
    </row>
    <row r="5" spans="1:25" s="2" customFormat="1" x14ac:dyDescent="0.25">
      <c r="C5" s="120"/>
      <c r="I5" s="2" t="s">
        <v>32</v>
      </c>
      <c r="J5" s="2" t="s">
        <v>33</v>
      </c>
      <c r="K5" s="2" t="s">
        <v>34</v>
      </c>
      <c r="L5" s="2" t="s">
        <v>35</v>
      </c>
      <c r="M5" s="2" t="s">
        <v>36</v>
      </c>
      <c r="N5" s="2" t="s">
        <v>37</v>
      </c>
      <c r="O5" s="2" t="s">
        <v>38</v>
      </c>
      <c r="P5" s="2" t="s">
        <v>170</v>
      </c>
      <c r="Q5" s="2" t="s">
        <v>171</v>
      </c>
      <c r="R5" s="2" t="s">
        <v>39</v>
      </c>
      <c r="S5" s="2" t="s">
        <v>40</v>
      </c>
      <c r="T5" s="2" t="s">
        <v>41</v>
      </c>
      <c r="U5" s="2" t="s">
        <v>42</v>
      </c>
      <c r="Y5" s="73"/>
    </row>
    <row r="6" spans="1:25" s="2" customFormat="1" x14ac:dyDescent="0.25">
      <c r="C6" s="120"/>
      <c r="Y6" s="73"/>
    </row>
    <row r="7" spans="1:25" s="2" customFormat="1" ht="15.75" thickBot="1" x14ac:dyDescent="0.3">
      <c r="A7" s="2" t="s">
        <v>260</v>
      </c>
      <c r="C7" s="122">
        <f>(G7+H7)/F7</f>
        <v>0.16605785368743212</v>
      </c>
      <c r="F7" s="103">
        <v>10129</v>
      </c>
      <c r="G7" s="2">
        <f>G33</f>
        <v>271</v>
      </c>
      <c r="H7" s="2">
        <f t="shared" ref="H7:X7" si="0">H33</f>
        <v>1411</v>
      </c>
      <c r="I7" s="2">
        <f t="shared" si="0"/>
        <v>365</v>
      </c>
      <c r="J7" s="2">
        <f t="shared" si="0"/>
        <v>618</v>
      </c>
      <c r="K7" s="2">
        <f t="shared" si="0"/>
        <v>698</v>
      </c>
      <c r="L7" s="2">
        <f t="shared" si="0"/>
        <v>797</v>
      </c>
      <c r="M7" s="121">
        <f t="shared" si="0"/>
        <v>838</v>
      </c>
      <c r="N7" s="2">
        <f t="shared" si="0"/>
        <v>865</v>
      </c>
      <c r="O7" s="2">
        <f t="shared" si="0"/>
        <v>809</v>
      </c>
      <c r="P7" s="2">
        <f t="shared" si="0"/>
        <v>600</v>
      </c>
      <c r="Q7" s="2">
        <f t="shared" si="0"/>
        <v>575</v>
      </c>
      <c r="R7" s="2">
        <f t="shared" si="0"/>
        <v>555</v>
      </c>
      <c r="S7" s="2">
        <f t="shared" si="0"/>
        <v>455</v>
      </c>
      <c r="T7" s="2">
        <f t="shared" si="0"/>
        <v>425</v>
      </c>
      <c r="U7" s="2">
        <f t="shared" si="0"/>
        <v>311</v>
      </c>
      <c r="V7" s="2">
        <f t="shared" si="0"/>
        <v>0</v>
      </c>
      <c r="W7" s="2">
        <f t="shared" si="0"/>
        <v>0</v>
      </c>
      <c r="X7" s="2">
        <f t="shared" si="0"/>
        <v>0</v>
      </c>
      <c r="Y7" s="11">
        <f>SUM(G7:X7)</f>
        <v>9593</v>
      </c>
    </row>
    <row r="8" spans="1:25" ht="16.5" thickTop="1" thickBot="1" x14ac:dyDescent="0.3">
      <c r="A8" t="s">
        <v>259</v>
      </c>
      <c r="C8" s="122">
        <f>SUM(N7:U7)/F7</f>
        <v>0.45364794155395399</v>
      </c>
    </row>
    <row r="9" spans="1:25" ht="15.75" thickTop="1" x14ac:dyDescent="0.25"/>
    <row r="10" spans="1:25" x14ac:dyDescent="0.25">
      <c r="A10" t="s">
        <v>261</v>
      </c>
      <c r="G10">
        <v>14</v>
      </c>
      <c r="Y10" s="11">
        <f t="shared" ref="Y10:Y15" si="1">SUM(G10:X10)</f>
        <v>14</v>
      </c>
    </row>
    <row r="11" spans="1:25" x14ac:dyDescent="0.25">
      <c r="A11" t="s">
        <v>262</v>
      </c>
      <c r="G11">
        <v>62</v>
      </c>
      <c r="Y11" s="11">
        <f t="shared" si="1"/>
        <v>62</v>
      </c>
    </row>
    <row r="12" spans="1:25" x14ac:dyDescent="0.25">
      <c r="A12" t="s">
        <v>263</v>
      </c>
      <c r="G12">
        <v>125</v>
      </c>
      <c r="Y12" s="11">
        <f t="shared" si="1"/>
        <v>125</v>
      </c>
    </row>
    <row r="13" spans="1:25" x14ac:dyDescent="0.25">
      <c r="A13" t="s">
        <v>264</v>
      </c>
      <c r="G13">
        <v>23</v>
      </c>
      <c r="Y13" s="11">
        <f t="shared" si="1"/>
        <v>23</v>
      </c>
    </row>
    <row r="14" spans="1:25" x14ac:dyDescent="0.25">
      <c r="A14" t="s">
        <v>265</v>
      </c>
      <c r="G14">
        <v>5</v>
      </c>
      <c r="Y14" s="11">
        <f t="shared" si="1"/>
        <v>5</v>
      </c>
    </row>
    <row r="15" spans="1:25" x14ac:dyDescent="0.25">
      <c r="A15" t="s">
        <v>266</v>
      </c>
      <c r="G15">
        <v>42</v>
      </c>
      <c r="Y15" s="11">
        <f t="shared" si="1"/>
        <v>42</v>
      </c>
    </row>
    <row r="17" spans="1:25" x14ac:dyDescent="0.25">
      <c r="A17" t="s">
        <v>267</v>
      </c>
      <c r="K17">
        <v>25</v>
      </c>
      <c r="L17">
        <v>75</v>
      </c>
      <c r="M17">
        <v>100</v>
      </c>
      <c r="N17">
        <v>75</v>
      </c>
      <c r="O17">
        <v>25</v>
      </c>
      <c r="Y17" s="11">
        <f t="shared" ref="Y17:Y32" si="2">SUM(G17:X17)</f>
        <v>300</v>
      </c>
    </row>
    <row r="18" spans="1:25" x14ac:dyDescent="0.25">
      <c r="A18" t="s">
        <v>268</v>
      </c>
      <c r="H18">
        <v>29</v>
      </c>
      <c r="I18">
        <v>100</v>
      </c>
      <c r="J18">
        <v>200</v>
      </c>
      <c r="K18">
        <v>200</v>
      </c>
      <c r="L18">
        <v>200</v>
      </c>
      <c r="M18">
        <v>200</v>
      </c>
      <c r="N18">
        <v>200</v>
      </c>
      <c r="O18">
        <v>200</v>
      </c>
      <c r="P18">
        <v>175</v>
      </c>
      <c r="Q18">
        <v>150</v>
      </c>
      <c r="R18">
        <v>130</v>
      </c>
      <c r="S18">
        <v>130</v>
      </c>
      <c r="T18">
        <v>100</v>
      </c>
      <c r="U18">
        <v>86</v>
      </c>
      <c r="Y18" s="11">
        <f t="shared" si="2"/>
        <v>2100</v>
      </c>
    </row>
    <row r="19" spans="1:25" x14ac:dyDescent="0.25">
      <c r="A19" t="s">
        <v>269</v>
      </c>
      <c r="K19">
        <v>10</v>
      </c>
      <c r="Y19" s="11">
        <f t="shared" si="2"/>
        <v>10</v>
      </c>
    </row>
    <row r="20" spans="1:25" x14ac:dyDescent="0.25">
      <c r="A20" t="s">
        <v>273</v>
      </c>
      <c r="H20">
        <v>1119</v>
      </c>
      <c r="I20">
        <v>200</v>
      </c>
      <c r="J20">
        <v>200</v>
      </c>
      <c r="K20">
        <v>150</v>
      </c>
      <c r="L20">
        <v>73</v>
      </c>
      <c r="Y20" s="11">
        <f t="shared" si="2"/>
        <v>1742</v>
      </c>
    </row>
    <row r="21" spans="1:25" x14ac:dyDescent="0.25">
      <c r="A21" t="s">
        <v>270</v>
      </c>
      <c r="J21">
        <v>52</v>
      </c>
      <c r="K21">
        <v>18</v>
      </c>
      <c r="Y21" s="11">
        <f t="shared" si="2"/>
        <v>70</v>
      </c>
    </row>
    <row r="22" spans="1:25" x14ac:dyDescent="0.25">
      <c r="A22" t="s">
        <v>271</v>
      </c>
      <c r="I22">
        <v>25</v>
      </c>
      <c r="J22">
        <v>21</v>
      </c>
      <c r="Y22" s="11">
        <f t="shared" si="2"/>
        <v>46</v>
      </c>
    </row>
    <row r="23" spans="1:25" x14ac:dyDescent="0.25">
      <c r="A23" t="s">
        <v>272</v>
      </c>
      <c r="H23">
        <v>6</v>
      </c>
      <c r="I23">
        <v>5</v>
      </c>
      <c r="L23">
        <v>9</v>
      </c>
      <c r="Y23" s="11">
        <f t="shared" si="2"/>
        <v>20</v>
      </c>
    </row>
    <row r="24" spans="1:25" x14ac:dyDescent="0.25">
      <c r="A24" t="s">
        <v>274</v>
      </c>
      <c r="H24">
        <v>155</v>
      </c>
      <c r="I24">
        <v>25</v>
      </c>
      <c r="J24">
        <v>65</v>
      </c>
      <c r="K24">
        <v>65</v>
      </c>
      <c r="L24">
        <v>65</v>
      </c>
      <c r="M24">
        <v>18</v>
      </c>
      <c r="Y24" s="11">
        <f t="shared" si="2"/>
        <v>393</v>
      </c>
    </row>
    <row r="25" spans="1:25" x14ac:dyDescent="0.25">
      <c r="A25" t="s">
        <v>275</v>
      </c>
      <c r="K25">
        <v>50</v>
      </c>
      <c r="L25">
        <v>155</v>
      </c>
      <c r="M25">
        <v>220</v>
      </c>
      <c r="N25">
        <v>220</v>
      </c>
      <c r="O25">
        <v>220</v>
      </c>
      <c r="P25">
        <v>220</v>
      </c>
      <c r="Q25">
        <v>220</v>
      </c>
      <c r="R25">
        <v>220</v>
      </c>
      <c r="S25">
        <v>220</v>
      </c>
      <c r="T25">
        <v>220</v>
      </c>
      <c r="U25">
        <v>220</v>
      </c>
      <c r="Y25" s="11">
        <f t="shared" si="2"/>
        <v>2185</v>
      </c>
    </row>
    <row r="26" spans="1:25" x14ac:dyDescent="0.25">
      <c r="A26" t="s">
        <v>276</v>
      </c>
      <c r="K26">
        <v>50</v>
      </c>
      <c r="L26">
        <v>100</v>
      </c>
      <c r="M26">
        <v>150</v>
      </c>
      <c r="N26">
        <v>200</v>
      </c>
      <c r="O26">
        <v>200</v>
      </c>
      <c r="P26">
        <v>200</v>
      </c>
      <c r="Q26">
        <v>200</v>
      </c>
      <c r="R26">
        <v>200</v>
      </c>
      <c r="S26">
        <v>100</v>
      </c>
      <c r="T26">
        <v>100</v>
      </c>
      <c r="Y26" s="11">
        <f t="shared" si="2"/>
        <v>1500</v>
      </c>
    </row>
    <row r="27" spans="1:25" x14ac:dyDescent="0.25">
      <c r="A27" t="s">
        <v>277</v>
      </c>
      <c r="J27">
        <v>70</v>
      </c>
      <c r="K27">
        <v>110</v>
      </c>
      <c r="L27">
        <v>110</v>
      </c>
      <c r="M27">
        <v>140</v>
      </c>
      <c r="N27">
        <v>140</v>
      </c>
      <c r="O27">
        <v>139</v>
      </c>
      <c r="Y27" s="11">
        <f t="shared" si="2"/>
        <v>709</v>
      </c>
    </row>
    <row r="28" spans="1:25" x14ac:dyDescent="0.25">
      <c r="A28" t="s">
        <v>278</v>
      </c>
      <c r="H28">
        <v>102</v>
      </c>
      <c r="I28">
        <v>10</v>
      </c>
      <c r="J28">
        <v>10</v>
      </c>
      <c r="K28">
        <v>10</v>
      </c>
      <c r="L28">
        <v>10</v>
      </c>
      <c r="M28">
        <v>10</v>
      </c>
      <c r="N28">
        <v>10</v>
      </c>
      <c r="O28">
        <v>5</v>
      </c>
      <c r="P28">
        <v>5</v>
      </c>
      <c r="Q28">
        <v>5</v>
      </c>
      <c r="R28">
        <v>5</v>
      </c>
      <c r="S28">
        <v>5</v>
      </c>
      <c r="T28">
        <v>5</v>
      </c>
      <c r="U28">
        <v>5</v>
      </c>
      <c r="Y28" s="11">
        <f t="shared" si="2"/>
        <v>197</v>
      </c>
    </row>
    <row r="29" spans="1:25" x14ac:dyDescent="0.25">
      <c r="Y29" s="11">
        <f t="shared" si="2"/>
        <v>0</v>
      </c>
    </row>
    <row r="30" spans="1:25" x14ac:dyDescent="0.25">
      <c r="A30" t="s">
        <v>279</v>
      </c>
      <c r="N30">
        <v>20</v>
      </c>
      <c r="O30">
        <v>20</v>
      </c>
      <c r="Y30" s="11">
        <f t="shared" si="2"/>
        <v>40</v>
      </c>
    </row>
    <row r="31" spans="1:25" x14ac:dyDescent="0.25">
      <c r="A31" t="s">
        <v>280</v>
      </c>
      <c r="K31">
        <v>10</v>
      </c>
      <c r="Y31" s="11">
        <f t="shared" si="2"/>
        <v>10</v>
      </c>
    </row>
    <row r="32" spans="1:25" x14ac:dyDescent="0.25">
      <c r="Y32" s="11">
        <f t="shared" si="2"/>
        <v>0</v>
      </c>
    </row>
    <row r="33" spans="1:25" s="2" customFormat="1" x14ac:dyDescent="0.25">
      <c r="A33" s="2" t="s">
        <v>20</v>
      </c>
      <c r="G33" s="2">
        <f t="shared" ref="G33:Y33" si="3">SUM(G10:G32)</f>
        <v>271</v>
      </c>
      <c r="H33" s="2">
        <f t="shared" si="3"/>
        <v>1411</v>
      </c>
      <c r="I33" s="2">
        <f t="shared" si="3"/>
        <v>365</v>
      </c>
      <c r="J33" s="2">
        <f t="shared" si="3"/>
        <v>618</v>
      </c>
      <c r="K33" s="2">
        <f t="shared" si="3"/>
        <v>698</v>
      </c>
      <c r="L33" s="2">
        <f t="shared" si="3"/>
        <v>797</v>
      </c>
      <c r="M33" s="2">
        <f t="shared" si="3"/>
        <v>838</v>
      </c>
      <c r="N33" s="2">
        <f t="shared" si="3"/>
        <v>865</v>
      </c>
      <c r="O33" s="2">
        <f t="shared" si="3"/>
        <v>809</v>
      </c>
      <c r="P33" s="2">
        <f t="shared" si="3"/>
        <v>600</v>
      </c>
      <c r="Q33" s="2">
        <f t="shared" si="3"/>
        <v>575</v>
      </c>
      <c r="R33" s="2">
        <f t="shared" si="3"/>
        <v>555</v>
      </c>
      <c r="S33" s="2">
        <f t="shared" si="3"/>
        <v>455</v>
      </c>
      <c r="T33" s="2">
        <f t="shared" si="3"/>
        <v>425</v>
      </c>
      <c r="U33" s="2">
        <f t="shared" si="3"/>
        <v>311</v>
      </c>
      <c r="V33" s="2">
        <f t="shared" si="3"/>
        <v>0</v>
      </c>
      <c r="W33" s="2">
        <f t="shared" si="3"/>
        <v>0</v>
      </c>
      <c r="X33" s="2">
        <f t="shared" si="3"/>
        <v>0</v>
      </c>
      <c r="Y33" s="11">
        <f t="shared" si="3"/>
        <v>9593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0"/>
  <sheetViews>
    <sheetView workbookViewId="0">
      <selection activeCell="H33" sqref="H33"/>
    </sheetView>
  </sheetViews>
  <sheetFormatPr defaultRowHeight="15" x14ac:dyDescent="0.25"/>
  <cols>
    <col min="2" max="2" width="36.42578125" customWidth="1"/>
    <col min="3" max="3" width="9.140625" style="10"/>
    <col min="6" max="6" width="19.140625" customWidth="1"/>
    <col min="7" max="7" width="35.7109375" customWidth="1"/>
  </cols>
  <sheetData>
    <row r="2" spans="2:6" x14ac:dyDescent="0.25">
      <c r="B2" t="s">
        <v>121</v>
      </c>
      <c r="C2" s="10" t="s">
        <v>141</v>
      </c>
      <c r="D2" t="s">
        <v>142</v>
      </c>
      <c r="F2" t="s">
        <v>281</v>
      </c>
    </row>
    <row r="3" spans="2:6" x14ac:dyDescent="0.25">
      <c r="F3" t="s">
        <v>282</v>
      </c>
    </row>
    <row r="7" spans="2:6" x14ac:dyDescent="0.25">
      <c r="B7" t="s">
        <v>14</v>
      </c>
      <c r="C7" s="10">
        <v>13723</v>
      </c>
      <c r="F7">
        <v>0</v>
      </c>
    </row>
    <row r="8" spans="2:6" x14ac:dyDescent="0.25">
      <c r="B8" t="s">
        <v>127</v>
      </c>
      <c r="C8" s="10">
        <v>3374</v>
      </c>
      <c r="D8">
        <v>5.6</v>
      </c>
      <c r="F8">
        <v>0</v>
      </c>
    </row>
    <row r="9" spans="2:6" x14ac:dyDescent="0.25">
      <c r="B9" t="s">
        <v>122</v>
      </c>
      <c r="C9" s="10">
        <v>2819</v>
      </c>
      <c r="D9">
        <v>5.3</v>
      </c>
      <c r="F9">
        <v>0</v>
      </c>
    </row>
    <row r="10" spans="2:6" x14ac:dyDescent="0.25">
      <c r="B10" t="s">
        <v>139</v>
      </c>
      <c r="C10" s="10">
        <v>2545</v>
      </c>
      <c r="D10">
        <v>6</v>
      </c>
      <c r="F10">
        <v>0</v>
      </c>
    </row>
    <row r="11" spans="2:6" x14ac:dyDescent="0.25">
      <c r="B11" t="s">
        <v>123</v>
      </c>
      <c r="C11" s="10">
        <v>2248</v>
      </c>
      <c r="D11">
        <v>5.3</v>
      </c>
      <c r="F11">
        <v>1</v>
      </c>
    </row>
    <row r="12" spans="2:6" x14ac:dyDescent="0.25">
      <c r="B12" t="s">
        <v>130</v>
      </c>
      <c r="C12" s="10">
        <v>2146</v>
      </c>
      <c r="D12">
        <v>9.6999999999999993</v>
      </c>
      <c r="F12">
        <v>0</v>
      </c>
    </row>
    <row r="13" spans="2:6" x14ac:dyDescent="0.25">
      <c r="B13" t="s">
        <v>30</v>
      </c>
      <c r="C13" s="10">
        <v>2126</v>
      </c>
      <c r="D13">
        <v>2.9</v>
      </c>
      <c r="F13">
        <v>0</v>
      </c>
    </row>
    <row r="14" spans="2:6" x14ac:dyDescent="0.25">
      <c r="B14" t="s">
        <v>31</v>
      </c>
      <c r="C14" s="10">
        <v>2117</v>
      </c>
      <c r="D14">
        <v>15.1</v>
      </c>
      <c r="F14" s="6">
        <v>5</v>
      </c>
    </row>
    <row r="15" spans="2:6" x14ac:dyDescent="0.25">
      <c r="B15" t="s">
        <v>124</v>
      </c>
      <c r="C15" s="10">
        <v>1738</v>
      </c>
      <c r="D15">
        <v>7.9</v>
      </c>
      <c r="F15">
        <v>2</v>
      </c>
    </row>
    <row r="16" spans="2:6" x14ac:dyDescent="0.25">
      <c r="B16" t="s">
        <v>134</v>
      </c>
      <c r="C16" s="10">
        <v>1204</v>
      </c>
      <c r="D16">
        <v>3.5</v>
      </c>
      <c r="F16">
        <v>0.5</v>
      </c>
    </row>
    <row r="17" spans="2:7" x14ac:dyDescent="0.25">
      <c r="B17" t="s">
        <v>15</v>
      </c>
      <c r="C17" s="10">
        <v>947</v>
      </c>
      <c r="D17">
        <v>13.2</v>
      </c>
      <c r="F17">
        <v>1</v>
      </c>
      <c r="G17" t="s">
        <v>143</v>
      </c>
    </row>
    <row r="18" spans="2:7" x14ac:dyDescent="0.25">
      <c r="B18" t="s">
        <v>126</v>
      </c>
      <c r="C18" s="10">
        <v>910</v>
      </c>
      <c r="D18">
        <v>8.8000000000000007</v>
      </c>
      <c r="F18">
        <v>2</v>
      </c>
    </row>
    <row r="19" spans="2:7" x14ac:dyDescent="0.25">
      <c r="B19" t="s">
        <v>128</v>
      </c>
      <c r="C19" s="10">
        <v>850</v>
      </c>
      <c r="D19">
        <v>4.2</v>
      </c>
      <c r="F19">
        <v>1</v>
      </c>
    </row>
    <row r="20" spans="2:7" x14ac:dyDescent="0.25">
      <c r="B20" t="s">
        <v>125</v>
      </c>
      <c r="C20" s="10">
        <v>783</v>
      </c>
      <c r="D20">
        <v>5</v>
      </c>
      <c r="F20">
        <v>0</v>
      </c>
    </row>
    <row r="21" spans="2:7" x14ac:dyDescent="0.25">
      <c r="B21" t="s">
        <v>133</v>
      </c>
      <c r="C21" s="10">
        <v>736</v>
      </c>
      <c r="D21">
        <v>10.6</v>
      </c>
      <c r="F21">
        <v>1</v>
      </c>
      <c r="G21" t="s">
        <v>144</v>
      </c>
    </row>
    <row r="22" spans="2:7" x14ac:dyDescent="0.25">
      <c r="B22" t="s">
        <v>129</v>
      </c>
      <c r="C22" s="10">
        <v>717</v>
      </c>
      <c r="D22">
        <v>7.2</v>
      </c>
      <c r="F22">
        <v>2</v>
      </c>
    </row>
    <row r="23" spans="2:7" x14ac:dyDescent="0.25">
      <c r="B23" t="s">
        <v>140</v>
      </c>
      <c r="C23" s="10">
        <v>613</v>
      </c>
      <c r="D23">
        <v>8.1999999999999993</v>
      </c>
      <c r="F23">
        <v>1</v>
      </c>
    </row>
    <row r="24" spans="2:7" x14ac:dyDescent="0.25">
      <c r="B24" t="s">
        <v>132</v>
      </c>
      <c r="C24" s="10">
        <v>602</v>
      </c>
      <c r="D24">
        <v>7.1</v>
      </c>
      <c r="F24">
        <v>0.5</v>
      </c>
    </row>
    <row r="25" spans="2:7" x14ac:dyDescent="0.25">
      <c r="B25" t="s">
        <v>138</v>
      </c>
      <c r="C25" s="10">
        <v>546</v>
      </c>
      <c r="D25">
        <v>8.9</v>
      </c>
      <c r="F25">
        <v>0</v>
      </c>
    </row>
    <row r="26" spans="2:7" x14ac:dyDescent="0.25">
      <c r="B26" t="s">
        <v>137</v>
      </c>
      <c r="C26" s="10">
        <v>523</v>
      </c>
      <c r="D26">
        <v>8.4</v>
      </c>
      <c r="F26">
        <v>2</v>
      </c>
    </row>
    <row r="27" spans="2:7" x14ac:dyDescent="0.25">
      <c r="B27" t="s">
        <v>136</v>
      </c>
      <c r="C27" s="10">
        <v>508</v>
      </c>
      <c r="D27">
        <v>12.2</v>
      </c>
      <c r="F27" s="6">
        <v>5</v>
      </c>
    </row>
    <row r="28" spans="2:7" x14ac:dyDescent="0.25">
      <c r="B28" t="s">
        <v>135</v>
      </c>
      <c r="C28" s="10">
        <v>476</v>
      </c>
      <c r="D28">
        <v>12</v>
      </c>
      <c r="F28" s="6">
        <v>5</v>
      </c>
    </row>
    <row r="29" spans="2:7" x14ac:dyDescent="0.25">
      <c r="B29" t="s">
        <v>131</v>
      </c>
      <c r="C29" s="10">
        <v>466</v>
      </c>
      <c r="D29">
        <v>12.2</v>
      </c>
      <c r="F29">
        <v>0</v>
      </c>
      <c r="G29" t="s">
        <v>283</v>
      </c>
    </row>
    <row r="30" spans="2:7" x14ac:dyDescent="0.25">
      <c r="C30" s="11">
        <f>SUM(C7:C29)</f>
        <v>42717</v>
      </c>
    </row>
  </sheetData>
  <sortState ref="B2:F26">
    <sortCondition descending="1" ref="C2:C26"/>
  </sortState>
  <pageMargins left="0.7" right="0.7" top="0.75" bottom="0.75" header="0.3" footer="0.3"/>
  <pageSetup scale="8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VILLAGES SUMMARY</vt:lpstr>
      <vt:lpstr>AMR to JULY RECONCILIATION</vt:lpstr>
      <vt:lpstr>Appx 1 Summary for Report</vt:lpstr>
      <vt:lpstr>BANBURY </vt:lpstr>
      <vt:lpstr>BICESTER </vt:lpstr>
      <vt:lpstr>VILLAGE SUSTAINABILITY STATS </vt:lpstr>
      <vt:lpstr>'AMR to JULY RECONCILIATION'!Print_Area</vt:lpstr>
      <vt:lpstr>'VILLAGE SUSTAINABILITY STATS '!Print_Area</vt:lpstr>
      <vt:lpstr>'VILLAGES SUMMARY'!Print_Area</vt:lpstr>
      <vt:lpstr>'AMR to JULY RECONCILIATION'!Print_Titles</vt:lpstr>
      <vt:lpstr>'VILLAGES SUMMARY'!Print_Titles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</dc:creator>
  <cp:lastModifiedBy>Robin</cp:lastModifiedBy>
  <cp:lastPrinted>2019-02-17T19:10:40Z</cp:lastPrinted>
  <dcterms:created xsi:type="dcterms:W3CDTF">2019-01-16T11:20:34Z</dcterms:created>
  <dcterms:modified xsi:type="dcterms:W3CDTF">2019-03-30T18:29:02Z</dcterms:modified>
</cp:coreProperties>
</file>