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<sst xmlns="http://schemas.openxmlformats.org/spreadsheetml/2006/main" count="54" uniqueCount="49">
  <si>
    <t>Travel Plan Measure</t>
  </si>
  <si>
    <t>Potential Modal Share Impact</t>
  </si>
  <si>
    <t>Land use containment</t>
  </si>
  <si>
    <t>17.4% reduction in total person trips</t>
  </si>
  <si>
    <t>Working from home</t>
  </si>
  <si>
    <t>Branding and Marketing/ Travel Awareness Promotions</t>
  </si>
  <si>
    <t>Personalised Travel Planning</t>
  </si>
  <si>
    <t>Individual Travel Plan – Primary School</t>
  </si>
  <si>
    <t>Individual Travel Plans – Other Non Residential Uses</t>
  </si>
  <si>
    <t>Parking Strategy</t>
  </si>
  <si>
    <t>The strategy of providing parking less than the CDC standards and placing some parking in courts away from property frontages should discourage car ownership and use.</t>
  </si>
  <si>
    <t>Car Club</t>
  </si>
  <si>
    <t>Electric Car Charging Points</t>
  </si>
  <si>
    <t>No impact on modal share, but beneficial reduction in vehicle emissions</t>
  </si>
  <si>
    <t>Assisted Purchase of Electric Vehicles</t>
  </si>
  <si>
    <t>Hybrid Buses</t>
  </si>
  <si>
    <t>May bring some impact on modal share through image making of bus services. Beneficial reduction in vehicle emissions</t>
  </si>
  <si>
    <t>Car sharing</t>
  </si>
  <si>
    <t>Bus Service</t>
  </si>
  <si>
    <t>Bus Infrastructure</t>
  </si>
  <si>
    <t>Installation of bus shelters and real time information is an important component of achieving the bus service patronage above.</t>
  </si>
  <si>
    <t>Rail Linkages</t>
  </si>
  <si>
    <t>The improvement to services from Bicester (i.e. Evergreen3) plus provision of a bus link and appropriate facilities for cyclists at rail stations could increase rail use from the 1% at present across Bicester to 3% in future and also reduce car use from the site to rail stations.</t>
  </si>
  <si>
    <t>New Occupant Travel Incentives</t>
  </si>
  <si>
    <t>Offering incentives to residents of bus pass, bike etc would help establish good travel patterns.  Success is dependent on the walking, cycling and PT infrastructure being in place from the outset.</t>
  </si>
  <si>
    <t>Walking Routes</t>
  </si>
  <si>
    <t>Cycling Routes and storage</t>
  </si>
  <si>
    <t>Cycle Purchase/ Hire and Facilities for Cyclists</t>
  </si>
  <si>
    <t>Measures will support the achievement of the above modal share for cycling.</t>
  </si>
  <si>
    <t>Starting total trips (TRICS derived) AM peak</t>
  </si>
  <si>
    <t>Increase working from home from approximately 9.5% to 12% could represent a 2.3% reduction in work related person trips in vehicles compared to Bicester modal share. As work related trips make up 28% of resident trips, this could be a 0.6% overall reduction in total person trips by households.</t>
  </si>
  <si>
    <t>Veh</t>
  </si>
  <si>
    <t>Non Veh</t>
  </si>
  <si>
    <t>Reduction</t>
  </si>
  <si>
    <t>Total Trips</t>
  </si>
  <si>
    <t>inc above</t>
  </si>
  <si>
    <t>not calc</t>
  </si>
  <si>
    <t>Research suggests that for every 1 car club car, there are at least 12 fewer privately owned cars. 2 car club vehicles and 100 members in the exemplar could reduce cars on site by 24 (potentially 2.7% reduction assumed in car use).</t>
  </si>
  <si>
    <t xml:space="preserve">No impact on modal share by non-car vehicles, but beneficial reduction in vehicles.  Research into car sharing initiatives in the workplace suggest on average car sharing increases by 3 percentage points.  For Bicester this could be a 6% reduction in vehicle trips.   </t>
  </si>
  <si>
    <t>Provision of a frequent 30 minute service linking to the stations and town centre is estimated to increase bus use from 3.5% across Bicester at present to 5.5% for the exemplar.  A more frequent (15 minute) bus service is estimated to increase bus use to 7.5%.</t>
  </si>
  <si>
    <t>Modal Share</t>
  </si>
  <si>
    <t>Starting modal share from 2007 Bicester Travel Diaries for all trips</t>
  </si>
  <si>
    <t>Trips</t>
  </si>
  <si>
    <t>The proposed level of infrastructure together with the land use mix accessible to residents within cycling distance is anticipated to achieve a modal share of 7% cycling by 2016 and 9% by 2026 (as the wider masterplan is developed with improved connections and greater range of facilities). This compares to the current level of 3.4% for all trips.</t>
  </si>
  <si>
    <t>The proposed level of infrastructure together with the land use mix accessible to residents within walking distance is anticipated to achieve a modal share of 27% walking by 2016 and 28% by 2026 (as the wider masterplan is developed with improved connections and greater range of facilities). This compares to the current level of 23.3% for all trips.</t>
  </si>
  <si>
    <r>
      <t xml:space="preserve">Awareness initiatives typically affect 20-40% of the target group, with something like 5% altering behaviour. Success is dependent on the walking, cycling and PT infrastructure being in place to promote.  For the Eco-town a strong branding and promotion of alternatives to the car could reduce vehicle trips by (30% x 0.05) 1.5%. </t>
    </r>
    <r>
      <rPr>
        <b/>
        <sz val="10"/>
        <color indexed="8"/>
        <rFont val="Arial"/>
        <family val="2"/>
      </rPr>
      <t>- inc below as these measures deliver the modal share increases</t>
    </r>
  </si>
  <si>
    <r>
      <t>DfT pilots indicated modal share could be reduced by 3% to 6%.  Success is dependent on the walking, cycling and PT infrastructure being in place to promote.  The proposed links together with the benefits of Bicester schemes part funded through the S106 are assumed to bring a reduction of 4.5% on resident and workplace trips by car. -</t>
    </r>
    <r>
      <rPr>
        <b/>
        <sz val="10"/>
        <color indexed="8"/>
        <rFont val="Arial"/>
        <family val="2"/>
      </rPr>
      <t xml:space="preserve"> inc below as these measures deliver the modal share increases</t>
    </r>
  </si>
  <si>
    <r>
      <t xml:space="preserve">A stringent travel plan for the primary school could reduce car modal share of pupils to 20% from 25% (i.e. a 20% reduction in car use) </t>
    </r>
    <r>
      <rPr>
        <b/>
        <sz val="10"/>
        <color indexed="8"/>
        <rFont val="Arial"/>
        <family val="2"/>
      </rPr>
      <t>- inc below as these measures deliver the modal share increases</t>
    </r>
  </si>
  <si>
    <r>
      <t>Stringent travel plans for the other uses is estimated to bring a similar reduction to that from personalised travel planning for workplaces and facilities, some of this in combination with the other measures (4.5%).</t>
    </r>
    <r>
      <rPr>
        <b/>
        <sz val="10"/>
        <color indexed="8"/>
        <rFont val="Arial"/>
        <family val="2"/>
      </rPr>
      <t xml:space="preserve"> - inc below as these measures deliver the modal share increases</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</si>
</sst>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19">
    <font>
      <sz val="11"/>
      <color indexed="8"/>
      <name val="Calibri"/>
      <family val="2"/>
    </font>
    <font>
      <b/>
      <sz val="11"/>
      <color indexed="8"/>
      <name val="Calibri"/>
      <family val="2"/>
    </font>
    <font>
      <sz val="10"/>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 fillId="0" borderId="9" applyNumberFormat="0" applyFill="0" applyAlignment="0" applyProtection="0"/>
    <xf numFmtId="0" fontId="16" fillId="0" borderId="0" applyNumberFormat="0" applyFill="0" applyBorder="0" applyAlignment="0" applyProtection="0"/>
  </cellStyleXfs>
  <cellXfs count="27">
    <xf numFmtId="0" fontId="0" fillId="0" borderId="0" xfId="0" applyAlignment="1">
      <alignment/>
    </xf>
    <xf numFmtId="0" fontId="0" fillId="0" borderId="10" xfId="0" applyBorder="1" applyAlignment="1">
      <alignment/>
    </xf>
    <xf numFmtId="0" fontId="1" fillId="0" borderId="10" xfId="0" applyFont="1" applyBorder="1" applyAlignment="1">
      <alignment/>
    </xf>
    <xf numFmtId="1" fontId="1" fillId="0" borderId="10" xfId="0" applyNumberFormat="1" applyFont="1" applyBorder="1" applyAlignment="1">
      <alignment/>
    </xf>
    <xf numFmtId="164" fontId="1" fillId="0" borderId="10" xfId="0" applyNumberFormat="1" applyFont="1" applyBorder="1" applyAlignment="1">
      <alignment/>
    </xf>
    <xf numFmtId="1" fontId="0" fillId="0" borderId="10" xfId="0" applyNumberFormat="1" applyBorder="1" applyAlignment="1">
      <alignment/>
    </xf>
    <xf numFmtId="164" fontId="0" fillId="0" borderId="10" xfId="0" applyNumberFormat="1" applyBorder="1" applyAlignment="1">
      <alignment/>
    </xf>
    <xf numFmtId="0" fontId="3" fillId="0" borderId="10" xfId="0" applyFont="1" applyBorder="1" applyAlignment="1">
      <alignment vertical="top" wrapText="1"/>
    </xf>
    <xf numFmtId="0" fontId="2" fillId="0" borderId="10" xfId="0" applyFont="1" applyBorder="1" applyAlignment="1">
      <alignment vertical="top" wrapText="1"/>
    </xf>
    <xf numFmtId="164" fontId="0" fillId="0" borderId="0" xfId="0" applyNumberFormat="1" applyAlignment="1">
      <alignment/>
    </xf>
    <xf numFmtId="0" fontId="3" fillId="0" borderId="0" xfId="0" applyFont="1" applyFill="1" applyBorder="1" applyAlignment="1">
      <alignment vertical="top" wrapText="1"/>
    </xf>
    <xf numFmtId="0" fontId="3" fillId="0" borderId="11" xfId="0" applyFont="1" applyFill="1" applyBorder="1" applyAlignment="1">
      <alignment vertical="top" wrapText="1"/>
    </xf>
    <xf numFmtId="0" fontId="3" fillId="0" borderId="11" xfId="0" applyFont="1" applyBorder="1" applyAlignment="1">
      <alignment vertical="top" wrapText="1"/>
    </xf>
    <xf numFmtId="0" fontId="2" fillId="0" borderId="0" xfId="0" applyFont="1" applyBorder="1" applyAlignment="1">
      <alignment vertical="top" wrapText="1"/>
    </xf>
    <xf numFmtId="0" fontId="0" fillId="0" borderId="0" xfId="0" applyBorder="1" applyAlignment="1">
      <alignment/>
    </xf>
    <xf numFmtId="1" fontId="1" fillId="0" borderId="0" xfId="0" applyNumberFormat="1" applyFont="1" applyBorder="1" applyAlignment="1">
      <alignment/>
    </xf>
    <xf numFmtId="164" fontId="1" fillId="0" borderId="0" xfId="0" applyNumberFormat="1" applyFont="1" applyBorder="1" applyAlignment="1">
      <alignment/>
    </xf>
    <xf numFmtId="0" fontId="0" fillId="24" borderId="0" xfId="0" applyFill="1" applyAlignment="1">
      <alignment/>
    </xf>
    <xf numFmtId="0" fontId="3" fillId="24" borderId="10" xfId="0" applyFont="1" applyFill="1" applyBorder="1" applyAlignment="1">
      <alignment vertical="top" wrapText="1"/>
    </xf>
    <xf numFmtId="0" fontId="2" fillId="24" borderId="10" xfId="0" applyFont="1" applyFill="1" applyBorder="1" applyAlignment="1">
      <alignment vertical="top" wrapText="1"/>
    </xf>
    <xf numFmtId="1" fontId="0" fillId="24" borderId="10" xfId="0" applyNumberFormat="1" applyFill="1" applyBorder="1" applyAlignment="1">
      <alignment/>
    </xf>
    <xf numFmtId="164" fontId="0" fillId="24" borderId="10" xfId="0" applyNumberFormat="1" applyFill="1" applyBorder="1" applyAlignment="1">
      <alignment/>
    </xf>
    <xf numFmtId="164" fontId="0" fillId="24" borderId="0" xfId="0" applyNumberFormat="1" applyFill="1" applyAlignment="1">
      <alignment/>
    </xf>
    <xf numFmtId="1" fontId="0" fillId="24" borderId="10" xfId="0" applyNumberFormat="1" applyFill="1" applyBorder="1" applyAlignment="1">
      <alignment horizontal="right"/>
    </xf>
    <xf numFmtId="0" fontId="0" fillId="24" borderId="0" xfId="0" applyFill="1" applyAlignment="1">
      <alignment wrapText="1"/>
    </xf>
    <xf numFmtId="0" fontId="3" fillId="0" borderId="10" xfId="0" applyFont="1" applyBorder="1" applyAlignment="1">
      <alignment vertical="top" wrapText="1"/>
    </xf>
    <xf numFmtId="0" fontId="2" fillId="0" borderId="1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3"/>
  <sheetViews>
    <sheetView tabSelected="1" zoomScalePageLayoutView="0" workbookViewId="0" topLeftCell="A1">
      <selection activeCell="A1" sqref="A1"/>
    </sheetView>
  </sheetViews>
  <sheetFormatPr defaultColWidth="9.140625" defaultRowHeight="15"/>
  <cols>
    <col min="1" max="1" width="25.28125" style="0" customWidth="1"/>
    <col min="2" max="2" width="51.140625" style="0" customWidth="1"/>
    <col min="3" max="3" width="11.57421875" style="0" bestFit="1" customWidth="1"/>
    <col min="4" max="4" width="10.140625" style="0" customWidth="1"/>
  </cols>
  <sheetData>
    <row r="1" spans="1:8" ht="15">
      <c r="A1" s="1"/>
      <c r="B1" s="1"/>
      <c r="C1" s="2"/>
      <c r="D1" s="2" t="s">
        <v>42</v>
      </c>
      <c r="E1" s="2"/>
      <c r="F1" s="2"/>
      <c r="G1" s="2" t="s">
        <v>40</v>
      </c>
      <c r="H1" s="2"/>
    </row>
    <row r="2" spans="1:10" ht="15">
      <c r="A2" s="1"/>
      <c r="B2" s="1"/>
      <c r="C2" s="2" t="s">
        <v>33</v>
      </c>
      <c r="D2" s="2" t="s">
        <v>34</v>
      </c>
      <c r="E2" s="2" t="s">
        <v>31</v>
      </c>
      <c r="F2" s="2" t="s">
        <v>32</v>
      </c>
      <c r="G2" s="2" t="s">
        <v>31</v>
      </c>
      <c r="H2" s="2" t="s">
        <v>32</v>
      </c>
      <c r="J2" t="s">
        <v>29</v>
      </c>
    </row>
    <row r="3" spans="1:10" ht="35.25" customHeight="1">
      <c r="A3" s="25" t="s">
        <v>0</v>
      </c>
      <c r="B3" s="25" t="s">
        <v>1</v>
      </c>
      <c r="C3" s="1"/>
      <c r="D3" s="1"/>
      <c r="E3" s="1"/>
      <c r="F3" s="1"/>
      <c r="G3" s="1"/>
      <c r="H3" s="1"/>
      <c r="J3" t="s">
        <v>41</v>
      </c>
    </row>
    <row r="4" spans="1:8" ht="15">
      <c r="A4" s="25"/>
      <c r="B4" s="25"/>
      <c r="C4" s="1"/>
      <c r="D4" s="2">
        <v>1018</v>
      </c>
      <c r="E4" s="3">
        <f>SUM(D4*0.675)</f>
        <v>687.1500000000001</v>
      </c>
      <c r="F4" s="3">
        <f>SUM(D4-E4)</f>
        <v>330.8499999999999</v>
      </c>
      <c r="G4" s="4">
        <f>SUM(E4/D4*100)</f>
        <v>67.5</v>
      </c>
      <c r="H4" s="4">
        <f>SUM(F4/D4*100)</f>
        <v>32.49999999999999</v>
      </c>
    </row>
    <row r="5" spans="1:8" ht="21" customHeight="1">
      <c r="A5" s="25" t="s">
        <v>2</v>
      </c>
      <c r="B5" s="26" t="s">
        <v>3</v>
      </c>
      <c r="C5" s="5">
        <v>0</v>
      </c>
      <c r="D5" s="5">
        <f>SUM(D4-C5)</f>
        <v>1018</v>
      </c>
      <c r="E5" s="5">
        <f>SUM(D5*0.675)</f>
        <v>687.1500000000001</v>
      </c>
      <c r="F5" s="5">
        <f>SUM(D5-E5)</f>
        <v>330.8499999999999</v>
      </c>
      <c r="G5" s="6">
        <f aca="true" t="shared" si="0" ref="G5:G24">SUM(E5/D5*100)</f>
        <v>67.5</v>
      </c>
      <c r="H5" s="6">
        <f aca="true" t="shared" si="1" ref="H5:H24">SUM(F5/D5*100)</f>
        <v>32.49999999999999</v>
      </c>
    </row>
    <row r="6" spans="1:8" ht="15">
      <c r="A6" s="25"/>
      <c r="B6" s="26"/>
      <c r="C6" s="1"/>
      <c r="D6" s="1"/>
      <c r="E6" s="5"/>
      <c r="F6" s="5"/>
      <c r="G6" s="6"/>
      <c r="H6" s="6"/>
    </row>
    <row r="7" spans="1:9" s="17" customFormat="1" ht="72" customHeight="1">
      <c r="A7" s="18" t="s">
        <v>4</v>
      </c>
      <c r="B7" s="19" t="s">
        <v>30</v>
      </c>
      <c r="C7" s="20">
        <f>SUM(0.28*390*1.095*0.12)</f>
        <v>14.348880000000001</v>
      </c>
      <c r="D7" s="20">
        <f>SUM(D5-C7)</f>
        <v>1003.65112</v>
      </c>
      <c r="E7" s="20">
        <f>+E5-(C7*0.78)</f>
        <v>675.9578736000001</v>
      </c>
      <c r="F7" s="20">
        <f>SUM(D7-E7)</f>
        <v>327.6932463999999</v>
      </c>
      <c r="G7" s="21">
        <f t="shared" si="0"/>
        <v>67.34988484843221</v>
      </c>
      <c r="H7" s="21">
        <f t="shared" si="1"/>
        <v>32.650115151567796</v>
      </c>
      <c r="I7" s="22">
        <f>+H7-H5</f>
        <v>0.1501151515678032</v>
      </c>
    </row>
    <row r="8" spans="1:9" s="17" customFormat="1" ht="89.25" customHeight="1">
      <c r="A8" s="18" t="s">
        <v>5</v>
      </c>
      <c r="B8" s="19" t="s">
        <v>45</v>
      </c>
      <c r="C8" s="20">
        <v>0</v>
      </c>
      <c r="D8" s="20">
        <f aca="true" t="shared" si="2" ref="D8:D24">D7</f>
        <v>1003.65112</v>
      </c>
      <c r="E8" s="20">
        <f>SUM(E7-C8)</f>
        <v>675.9578736000001</v>
      </c>
      <c r="F8" s="20">
        <f>SUM(F7+C8)</f>
        <v>327.6932463999999</v>
      </c>
      <c r="G8" s="21">
        <f t="shared" si="0"/>
        <v>67.34988484843221</v>
      </c>
      <c r="H8" s="21">
        <f t="shared" si="1"/>
        <v>32.650115151567796</v>
      </c>
      <c r="I8" s="22">
        <f aca="true" t="shared" si="3" ref="I8:I13">+H8-H7</f>
        <v>0</v>
      </c>
    </row>
    <row r="9" spans="1:9" s="17" customFormat="1" ht="93.75" customHeight="1">
      <c r="A9" s="18" t="s">
        <v>6</v>
      </c>
      <c r="B9" s="19" t="s">
        <v>46</v>
      </c>
      <c r="C9" s="23">
        <v>0</v>
      </c>
      <c r="D9" s="20">
        <f t="shared" si="2"/>
        <v>1003.65112</v>
      </c>
      <c r="E9" s="20">
        <f>SUM(E8-C9)</f>
        <v>675.9578736000001</v>
      </c>
      <c r="F9" s="20">
        <f>SUM(F8+C9)</f>
        <v>327.6932463999999</v>
      </c>
      <c r="G9" s="21">
        <f t="shared" si="0"/>
        <v>67.34988484843221</v>
      </c>
      <c r="H9" s="21">
        <f t="shared" si="1"/>
        <v>32.650115151567796</v>
      </c>
      <c r="I9" s="22">
        <f t="shared" si="3"/>
        <v>0</v>
      </c>
    </row>
    <row r="10" spans="1:9" s="17" customFormat="1" ht="55.5" customHeight="1">
      <c r="A10" s="18" t="s">
        <v>7</v>
      </c>
      <c r="B10" s="19" t="s">
        <v>47</v>
      </c>
      <c r="C10" s="20">
        <v>0</v>
      </c>
      <c r="D10" s="20">
        <f t="shared" si="2"/>
        <v>1003.65112</v>
      </c>
      <c r="E10" s="20">
        <f>SUM(E9-C10)</f>
        <v>675.9578736000001</v>
      </c>
      <c r="F10" s="20">
        <f>SUM(F9+C10)</f>
        <v>327.6932463999999</v>
      </c>
      <c r="G10" s="21">
        <f t="shared" si="0"/>
        <v>67.34988484843221</v>
      </c>
      <c r="H10" s="21">
        <f t="shared" si="1"/>
        <v>32.650115151567796</v>
      </c>
      <c r="I10" s="22">
        <f t="shared" si="3"/>
        <v>0</v>
      </c>
    </row>
    <row r="11" spans="1:9" ht="63.75" customHeight="1">
      <c r="A11" s="7" t="s">
        <v>8</v>
      </c>
      <c r="B11" s="8" t="s">
        <v>48</v>
      </c>
      <c r="C11" s="1">
        <v>0</v>
      </c>
      <c r="D11" s="5">
        <f t="shared" si="2"/>
        <v>1003.65112</v>
      </c>
      <c r="E11" s="5">
        <f>E10</f>
        <v>675.9578736000001</v>
      </c>
      <c r="F11" s="5">
        <f>F10</f>
        <v>327.6932463999999</v>
      </c>
      <c r="G11" s="6">
        <f t="shared" si="0"/>
        <v>67.34988484843221</v>
      </c>
      <c r="H11" s="6">
        <f t="shared" si="1"/>
        <v>32.650115151567796</v>
      </c>
      <c r="I11" s="9">
        <f t="shared" si="3"/>
        <v>0</v>
      </c>
    </row>
    <row r="12" spans="1:9" ht="50.25" customHeight="1">
      <c r="A12" s="7" t="s">
        <v>9</v>
      </c>
      <c r="B12" s="8" t="s">
        <v>10</v>
      </c>
      <c r="C12" s="1" t="s">
        <v>36</v>
      </c>
      <c r="D12" s="5">
        <f t="shared" si="2"/>
        <v>1003.65112</v>
      </c>
      <c r="E12" s="5">
        <f>E11</f>
        <v>675.9578736000001</v>
      </c>
      <c r="F12" s="5">
        <f>F11</f>
        <v>327.6932463999999</v>
      </c>
      <c r="G12" s="6">
        <f t="shared" si="0"/>
        <v>67.34988484843221</v>
      </c>
      <c r="H12" s="6">
        <f t="shared" si="1"/>
        <v>32.650115151567796</v>
      </c>
      <c r="I12" s="9">
        <f t="shared" si="3"/>
        <v>0</v>
      </c>
    </row>
    <row r="13" spans="1:9" s="17" customFormat="1" ht="62.25" customHeight="1">
      <c r="A13" s="18" t="s">
        <v>11</v>
      </c>
      <c r="B13" s="19" t="s">
        <v>37</v>
      </c>
      <c r="C13" s="20">
        <f>SUM(0.027*E4)</f>
        <v>18.553050000000002</v>
      </c>
      <c r="D13" s="20">
        <f t="shared" si="2"/>
        <v>1003.65112</v>
      </c>
      <c r="E13" s="20">
        <f>E12-C13</f>
        <v>657.4048236000001</v>
      </c>
      <c r="F13" s="20">
        <f>F12+C13</f>
        <v>346.2462963999999</v>
      </c>
      <c r="G13" s="21">
        <f t="shared" si="0"/>
        <v>65.50132914712437</v>
      </c>
      <c r="H13" s="21">
        <f t="shared" si="1"/>
        <v>34.49867085287564</v>
      </c>
      <c r="I13" s="22">
        <f t="shared" si="3"/>
        <v>1.8485557013078449</v>
      </c>
    </row>
    <row r="14" spans="1:9" ht="41.25" customHeight="1">
      <c r="A14" s="7" t="s">
        <v>12</v>
      </c>
      <c r="B14" s="8" t="s">
        <v>13</v>
      </c>
      <c r="C14" s="1"/>
      <c r="D14" s="5">
        <f t="shared" si="2"/>
        <v>1003.65112</v>
      </c>
      <c r="E14" s="5">
        <f aca="true" t="shared" si="4" ref="E14:F17">E13</f>
        <v>657.4048236000001</v>
      </c>
      <c r="F14" s="5">
        <f t="shared" si="4"/>
        <v>346.2462963999999</v>
      </c>
      <c r="G14" s="6">
        <f t="shared" si="0"/>
        <v>65.50132914712437</v>
      </c>
      <c r="H14" s="6">
        <f t="shared" si="1"/>
        <v>34.49867085287564</v>
      </c>
      <c r="I14" s="9">
        <f aca="true" t="shared" si="5" ref="I14:I24">+H14-H13</f>
        <v>0</v>
      </c>
    </row>
    <row r="15" spans="1:9" ht="34.5" customHeight="1">
      <c r="A15" s="7" t="s">
        <v>14</v>
      </c>
      <c r="B15" s="8" t="s">
        <v>13</v>
      </c>
      <c r="C15" s="1"/>
      <c r="D15" s="5">
        <f t="shared" si="2"/>
        <v>1003.65112</v>
      </c>
      <c r="E15" s="5">
        <f t="shared" si="4"/>
        <v>657.4048236000001</v>
      </c>
      <c r="F15" s="5">
        <f t="shared" si="4"/>
        <v>346.2462963999999</v>
      </c>
      <c r="G15" s="6">
        <f t="shared" si="0"/>
        <v>65.50132914712437</v>
      </c>
      <c r="H15" s="6">
        <f t="shared" si="1"/>
        <v>34.49867085287564</v>
      </c>
      <c r="I15" s="9">
        <f t="shared" si="5"/>
        <v>0</v>
      </c>
    </row>
    <row r="16" spans="1:9" ht="49.5" customHeight="1">
      <c r="A16" s="7" t="s">
        <v>15</v>
      </c>
      <c r="B16" s="8" t="s">
        <v>16</v>
      </c>
      <c r="C16" s="1"/>
      <c r="D16" s="5">
        <f t="shared" si="2"/>
        <v>1003.65112</v>
      </c>
      <c r="E16" s="5">
        <f t="shared" si="4"/>
        <v>657.4048236000001</v>
      </c>
      <c r="F16" s="5">
        <f t="shared" si="4"/>
        <v>346.2462963999999</v>
      </c>
      <c r="G16" s="6">
        <f t="shared" si="0"/>
        <v>65.50132914712437</v>
      </c>
      <c r="H16" s="6">
        <f t="shared" si="1"/>
        <v>34.49867085287564</v>
      </c>
      <c r="I16" s="9">
        <f t="shared" si="5"/>
        <v>0</v>
      </c>
    </row>
    <row r="17" spans="1:9" ht="77.25" customHeight="1">
      <c r="A17" s="7" t="s">
        <v>17</v>
      </c>
      <c r="B17" s="8" t="s">
        <v>38</v>
      </c>
      <c r="C17" s="1"/>
      <c r="D17" s="5">
        <f t="shared" si="2"/>
        <v>1003.65112</v>
      </c>
      <c r="E17" s="5">
        <f t="shared" si="4"/>
        <v>657.4048236000001</v>
      </c>
      <c r="F17" s="5">
        <f t="shared" si="4"/>
        <v>346.2462963999999</v>
      </c>
      <c r="G17" s="6">
        <f t="shared" si="0"/>
        <v>65.50132914712437</v>
      </c>
      <c r="H17" s="6">
        <f t="shared" si="1"/>
        <v>34.49867085287564</v>
      </c>
      <c r="I17" s="9">
        <f t="shared" si="5"/>
        <v>0</v>
      </c>
    </row>
    <row r="18" spans="1:9" s="17" customFormat="1" ht="73.5" customHeight="1">
      <c r="A18" s="18" t="s">
        <v>18</v>
      </c>
      <c r="B18" s="19" t="s">
        <v>39</v>
      </c>
      <c r="C18" s="20">
        <f>SUM(0.02*D4)</f>
        <v>20.36</v>
      </c>
      <c r="D18" s="20">
        <f t="shared" si="2"/>
        <v>1003.65112</v>
      </c>
      <c r="E18" s="20">
        <f>SUM(E17-C18)</f>
        <v>637.0448236000001</v>
      </c>
      <c r="F18" s="20">
        <f>SUM(F17+C18)</f>
        <v>366.6062963999999</v>
      </c>
      <c r="G18" s="21">
        <f t="shared" si="0"/>
        <v>63.472735784920964</v>
      </c>
      <c r="H18" s="21">
        <f t="shared" si="1"/>
        <v>36.52726421507903</v>
      </c>
      <c r="I18" s="22">
        <f t="shared" si="5"/>
        <v>2.028593362203388</v>
      </c>
    </row>
    <row r="19" spans="1:9" ht="51.75" customHeight="1">
      <c r="A19" s="7" t="s">
        <v>19</v>
      </c>
      <c r="B19" s="8" t="s">
        <v>20</v>
      </c>
      <c r="C19" s="1" t="s">
        <v>35</v>
      </c>
      <c r="D19" s="5">
        <f t="shared" si="2"/>
        <v>1003.65112</v>
      </c>
      <c r="E19" s="5">
        <f>E18</f>
        <v>637.0448236000001</v>
      </c>
      <c r="F19" s="5">
        <f>F18</f>
        <v>366.6062963999999</v>
      </c>
      <c r="G19" s="6">
        <f t="shared" si="0"/>
        <v>63.472735784920964</v>
      </c>
      <c r="H19" s="6">
        <f t="shared" si="1"/>
        <v>36.52726421507903</v>
      </c>
      <c r="I19" s="9">
        <f t="shared" si="5"/>
        <v>0</v>
      </c>
    </row>
    <row r="20" spans="1:11" s="17" customFormat="1" ht="76.5" customHeight="1">
      <c r="A20" s="18" t="s">
        <v>21</v>
      </c>
      <c r="B20" s="19" t="s">
        <v>22</v>
      </c>
      <c r="C20" s="20">
        <f>SUM(0.02*D4)</f>
        <v>20.36</v>
      </c>
      <c r="D20" s="20">
        <f t="shared" si="2"/>
        <v>1003.65112</v>
      </c>
      <c r="E20" s="20">
        <f>SUM(E19-C20)</f>
        <v>616.6848236000001</v>
      </c>
      <c r="F20" s="20">
        <f>SUM(F19+C20)</f>
        <v>386.9662963999999</v>
      </c>
      <c r="G20" s="21">
        <f t="shared" si="0"/>
        <v>61.444142422717576</v>
      </c>
      <c r="H20" s="21">
        <f t="shared" si="1"/>
        <v>38.555857577282424</v>
      </c>
      <c r="I20" s="22">
        <f t="shared" si="5"/>
        <v>2.028593362203395</v>
      </c>
      <c r="K20" s="24"/>
    </row>
    <row r="21" spans="1:9" ht="63.75" customHeight="1">
      <c r="A21" s="7" t="s">
        <v>23</v>
      </c>
      <c r="B21" s="8" t="s">
        <v>24</v>
      </c>
      <c r="C21" s="1" t="s">
        <v>35</v>
      </c>
      <c r="D21" s="5">
        <f t="shared" si="2"/>
        <v>1003.65112</v>
      </c>
      <c r="E21" s="5">
        <f>E20</f>
        <v>616.6848236000001</v>
      </c>
      <c r="F21" s="5">
        <f>F20</f>
        <v>386.9662963999999</v>
      </c>
      <c r="G21" s="6">
        <f t="shared" si="0"/>
        <v>61.444142422717576</v>
      </c>
      <c r="H21" s="6">
        <f t="shared" si="1"/>
        <v>38.555857577282424</v>
      </c>
      <c r="I21" s="9">
        <f t="shared" si="5"/>
        <v>0</v>
      </c>
    </row>
    <row r="22" spans="1:9" s="17" customFormat="1" ht="93.75" customHeight="1">
      <c r="A22" s="18" t="s">
        <v>25</v>
      </c>
      <c r="B22" s="19" t="s">
        <v>44</v>
      </c>
      <c r="C22" s="20">
        <f>SUM(0.047*D4)</f>
        <v>47.846000000000004</v>
      </c>
      <c r="D22" s="20">
        <f t="shared" si="2"/>
        <v>1003.65112</v>
      </c>
      <c r="E22" s="20">
        <f>SUM(E21-C22)</f>
        <v>568.8388236000001</v>
      </c>
      <c r="F22" s="20">
        <f>SUM(F21+C22)</f>
        <v>434.8122963999999</v>
      </c>
      <c r="G22" s="21">
        <f t="shared" si="0"/>
        <v>56.67694802153961</v>
      </c>
      <c r="H22" s="21">
        <f t="shared" si="1"/>
        <v>43.3230519784604</v>
      </c>
      <c r="I22" s="22">
        <f t="shared" si="5"/>
        <v>4.767194401177974</v>
      </c>
    </row>
    <row r="23" spans="1:9" s="17" customFormat="1" ht="92.25" customHeight="1">
      <c r="A23" s="18" t="s">
        <v>26</v>
      </c>
      <c r="B23" s="19" t="s">
        <v>43</v>
      </c>
      <c r="C23" s="20">
        <f>SUM(0.056*D4)</f>
        <v>57.008</v>
      </c>
      <c r="D23" s="20">
        <f t="shared" si="2"/>
        <v>1003.65112</v>
      </c>
      <c r="E23" s="20">
        <f>SUM(E22-C23)</f>
        <v>511.8308236000001</v>
      </c>
      <c r="F23" s="20">
        <f>SUM(F22+C23)</f>
        <v>491.8202963999999</v>
      </c>
      <c r="G23" s="21">
        <f t="shared" si="0"/>
        <v>50.99688660737011</v>
      </c>
      <c r="H23" s="21">
        <f t="shared" si="1"/>
        <v>49.00311339262989</v>
      </c>
      <c r="I23" s="22">
        <f t="shared" si="5"/>
        <v>5.680061414169494</v>
      </c>
    </row>
    <row r="24" spans="1:9" ht="51.75" customHeight="1">
      <c r="A24" s="7" t="s">
        <v>27</v>
      </c>
      <c r="B24" s="8" t="s">
        <v>28</v>
      </c>
      <c r="C24" s="1" t="s">
        <v>35</v>
      </c>
      <c r="D24" s="3">
        <f t="shared" si="2"/>
        <v>1003.65112</v>
      </c>
      <c r="E24" s="3">
        <f>E23</f>
        <v>511.8308236000001</v>
      </c>
      <c r="F24" s="3">
        <f>F23</f>
        <v>491.8202963999999</v>
      </c>
      <c r="G24" s="4">
        <f t="shared" si="0"/>
        <v>50.99688660737011</v>
      </c>
      <c r="H24" s="4">
        <f t="shared" si="1"/>
        <v>49.00311339262989</v>
      </c>
      <c r="I24" s="9">
        <f t="shared" si="5"/>
        <v>0</v>
      </c>
    </row>
    <row r="25" spans="1:9" ht="51.75" customHeight="1">
      <c r="A25" s="12"/>
      <c r="B25" s="13"/>
      <c r="C25" s="14"/>
      <c r="D25" s="15"/>
      <c r="E25" s="15"/>
      <c r="F25" s="15"/>
      <c r="G25" s="16"/>
      <c r="H25" s="16"/>
      <c r="I25" s="9"/>
    </row>
    <row r="26" spans="1:2" ht="15">
      <c r="A26" s="11"/>
      <c r="B26" s="9"/>
    </row>
    <row r="27" spans="1:2" ht="15">
      <c r="A27" s="10"/>
      <c r="B27" s="9"/>
    </row>
    <row r="28" spans="1:2" ht="15">
      <c r="A28" s="10"/>
      <c r="B28" s="9"/>
    </row>
    <row r="29" spans="1:2" ht="15">
      <c r="A29" s="10"/>
      <c r="B29" s="9"/>
    </row>
    <row r="30" spans="1:2" ht="15">
      <c r="A30" s="10"/>
      <c r="B30" s="9"/>
    </row>
    <row r="31" spans="1:2" ht="15">
      <c r="A31" s="10"/>
      <c r="B31" s="9"/>
    </row>
    <row r="32" spans="1:2" ht="15">
      <c r="A32" s="10"/>
      <c r="B32" s="9"/>
    </row>
    <row r="33" spans="2:4" ht="15">
      <c r="B33" s="9"/>
      <c r="C33" s="9"/>
      <c r="D33" s="9"/>
    </row>
  </sheetData>
  <sheetProtection/>
  <mergeCells count="4">
    <mergeCell ref="A3:A4"/>
    <mergeCell ref="B3:B4"/>
    <mergeCell ref="A5:A6"/>
    <mergeCell ref="B5: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Hyder Consulting (UK)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jh29866</dc:creator>
  <cp:keywords/>
  <dc:description/>
  <cp:lastModifiedBy>sharonhickson</cp:lastModifiedBy>
  <dcterms:created xsi:type="dcterms:W3CDTF">2010-11-10T12:48:50Z</dcterms:created>
  <dcterms:modified xsi:type="dcterms:W3CDTF">2011-02-15T16:10:21Z</dcterms:modified>
  <cp:category/>
  <cp:version/>
  <cp:contentType/>
  <cp:contentStatus/>
</cp:coreProperties>
</file>