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pleys.local\profiles\Redirection\archie.mackay-james\Documents\workingfiles\resolution.rapleys.com\"/>
    </mc:Choice>
  </mc:AlternateContent>
  <xr:revisionPtr revIDLastSave="0" documentId="13_ncr:1_{D089A891-5549-4F7E-8394-CA441369A0B1}" xr6:coauthVersionLast="47" xr6:coauthVersionMax="47" xr10:uidLastSave="{00000000-0000-0000-0000-000000000000}"/>
  <bookViews>
    <workbookView xWindow="-4665" yWindow="-21720" windowWidth="38640" windowHeight="21240" activeTab="1" xr2:uid="{29873656-1684-4026-AA6A-D1649CC84F29}"/>
  </bookViews>
  <sheets>
    <sheet name="TZC Cost Position" sheetId="1" r:id="rId1"/>
    <sheet name="VE Cost Position.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4" l="1"/>
  <c r="K33" i="4" s="1"/>
  <c r="C32" i="4"/>
  <c r="C33" i="4" s="1"/>
  <c r="G26" i="4"/>
  <c r="G39" i="4" s="1"/>
  <c r="G54" i="4" s="1"/>
  <c r="D61" i="4" s="1"/>
  <c r="C26" i="4"/>
  <c r="C39" i="4" s="1"/>
  <c r="C54" i="4" s="1"/>
  <c r="C61" i="4" s="1"/>
  <c r="G24" i="4"/>
  <c r="G19" i="4"/>
  <c r="C18" i="4"/>
  <c r="K17" i="4"/>
  <c r="K16" i="4"/>
  <c r="K15" i="4"/>
  <c r="K14" i="4"/>
  <c r="K13" i="4"/>
  <c r="K12" i="4"/>
  <c r="K10" i="4"/>
  <c r="K9" i="4"/>
  <c r="K8" i="4"/>
  <c r="K7" i="4"/>
  <c r="G26" i="1"/>
  <c r="G24" i="1"/>
  <c r="K8" i="1"/>
  <c r="K9" i="1"/>
  <c r="K10" i="1"/>
  <c r="K12" i="1"/>
  <c r="K13" i="1"/>
  <c r="K14" i="1"/>
  <c r="K15" i="1"/>
  <c r="K16" i="1"/>
  <c r="K17" i="1"/>
  <c r="K7" i="1"/>
  <c r="K26" i="1" s="1"/>
  <c r="G19" i="1"/>
  <c r="K26" i="4" l="1"/>
  <c r="K39" i="4" s="1"/>
  <c r="K54" i="4" s="1"/>
  <c r="E61" i="4" s="1"/>
  <c r="C24" i="4"/>
  <c r="C19" i="4"/>
  <c r="K18" i="4"/>
  <c r="G37" i="4"/>
  <c r="G27" i="4"/>
  <c r="G25" i="4"/>
  <c r="G25" i="1"/>
  <c r="G27" i="1"/>
  <c r="G33" i="1"/>
  <c r="C32" i="1"/>
  <c r="C33" i="1" s="1"/>
  <c r="C18" i="1"/>
  <c r="G52" i="4" l="1"/>
  <c r="G40" i="4"/>
  <c r="G38" i="4"/>
  <c r="K19" i="4"/>
  <c r="K24" i="4"/>
  <c r="C37" i="4"/>
  <c r="C27" i="4"/>
  <c r="C25" i="4"/>
  <c r="G37" i="1"/>
  <c r="G52" i="1" s="1"/>
  <c r="G39" i="1"/>
  <c r="G54" i="1" s="1"/>
  <c r="K33" i="1"/>
  <c r="K39" i="1" s="1"/>
  <c r="K54" i="1" s="1"/>
  <c r="C24" i="1"/>
  <c r="K18" i="1"/>
  <c r="C26" i="1"/>
  <c r="C19" i="1"/>
  <c r="D61" i="1"/>
  <c r="C52" i="4" l="1"/>
  <c r="C40" i="4"/>
  <c r="C38" i="4"/>
  <c r="K37" i="4"/>
  <c r="K27" i="4"/>
  <c r="K25" i="4"/>
  <c r="D60" i="4"/>
  <c r="D62" i="4" s="1"/>
  <c r="G53" i="4"/>
  <c r="G55" i="4" s="1"/>
  <c r="C39" i="1"/>
  <c r="C54" i="1" s="1"/>
  <c r="C61" i="1" s="1"/>
  <c r="C25" i="1"/>
  <c r="C37" i="1"/>
  <c r="G53" i="1"/>
  <c r="D60" i="1"/>
  <c r="C38" i="1"/>
  <c r="C40" i="1"/>
  <c r="G38" i="1"/>
  <c r="G40" i="1"/>
  <c r="C52" i="1"/>
  <c r="C27" i="1"/>
  <c r="K19" i="1"/>
  <c r="K24" i="1"/>
  <c r="K37" i="1" s="1"/>
  <c r="K40" i="1" s="1"/>
  <c r="K52" i="4" l="1"/>
  <c r="K40" i="4"/>
  <c r="K38" i="4"/>
  <c r="C60" i="4"/>
  <c r="C62" i="4" s="1"/>
  <c r="C53" i="4"/>
  <c r="C55" i="4" s="1"/>
  <c r="C53" i="1"/>
  <c r="C60" i="1"/>
  <c r="K52" i="1"/>
  <c r="K38" i="1"/>
  <c r="K27" i="1"/>
  <c r="K25" i="1"/>
  <c r="C62" i="1"/>
  <c r="C63" i="1" s="1"/>
  <c r="C55" i="1"/>
  <c r="E60" i="4" l="1"/>
  <c r="E62" i="4" s="1"/>
  <c r="K53" i="4"/>
  <c r="K55" i="4" s="1"/>
  <c r="K53" i="1"/>
  <c r="E60" i="1"/>
  <c r="E61" i="1"/>
  <c r="E62" i="1"/>
  <c r="E63" i="1" s="1"/>
  <c r="K55" i="1"/>
  <c r="G55" i="1"/>
  <c r="D62" i="1" l="1"/>
  <c r="D63" i="1" s="1"/>
</calcChain>
</file>

<file path=xl/sharedStrings.xml><?xml version="1.0" encoding="utf-8"?>
<sst xmlns="http://schemas.openxmlformats.org/spreadsheetml/2006/main" count="258" uniqueCount="44">
  <si>
    <t>G &amp; T Cost Update - Rev 2 Dated 20/5/22</t>
  </si>
  <si>
    <t>Mid Point Costs</t>
  </si>
  <si>
    <t>Element</t>
  </si>
  <si>
    <t>Assumption</t>
  </si>
  <si>
    <t>Environmental &amp; Ecological Works</t>
  </si>
  <si>
    <t>Demolition, Site Clearance &amp; Land Formation</t>
  </si>
  <si>
    <t>Onsite Roads</t>
  </si>
  <si>
    <t>Parking</t>
  </si>
  <si>
    <t>Offsite Infrastructure</t>
  </si>
  <si>
    <t>Total</t>
  </si>
  <si>
    <t>Utilities - Diversions</t>
  </si>
  <si>
    <t>-</t>
  </si>
  <si>
    <t>Utilities- Reinforcements</t>
  </si>
  <si>
    <t>Utilities - Onsite Distribution</t>
  </si>
  <si>
    <t>Surface Water Drainage</t>
  </si>
  <si>
    <t>Foul Water Drainage</t>
  </si>
  <si>
    <t>Public Realm</t>
  </si>
  <si>
    <t>Housing</t>
  </si>
  <si>
    <t>House Building</t>
  </si>
  <si>
    <t>Infrastructure / Abnormals</t>
  </si>
  <si>
    <t xml:space="preserve">Total </t>
  </si>
  <si>
    <t>Total build from cost plan</t>
  </si>
  <si>
    <t>Inflation from cost plan</t>
  </si>
  <si>
    <t>Inflation rate from cost plan</t>
  </si>
  <si>
    <t>Extra carbon offset contribution to be absorbed in housing base build costs</t>
  </si>
  <si>
    <t>Triple Point Glazing</t>
  </si>
  <si>
    <t>House Building + Extra Carbon</t>
  </si>
  <si>
    <t>RLF Costs</t>
  </si>
  <si>
    <t>G &amp; T Costs</t>
  </si>
  <si>
    <t>Summary position</t>
  </si>
  <si>
    <t>RLF Cost Plan No. 2</t>
  </si>
  <si>
    <t xml:space="preserve">Inflation Calculation </t>
  </si>
  <si>
    <t>House Building Total</t>
  </si>
  <si>
    <t>House Building Rate Per Sq ft</t>
  </si>
  <si>
    <t>Summary cost position (uninflated)</t>
  </si>
  <si>
    <t>Summary cost position (inflated)</t>
  </si>
  <si>
    <t>Extra Carbon offset contribution</t>
  </si>
  <si>
    <t>House Building + Extra Carbon + Triple Glazing</t>
  </si>
  <si>
    <t>Gross Internal Area</t>
  </si>
  <si>
    <t>Triple Glazing addition</t>
  </si>
  <si>
    <t>Detailed Cost position (uninflated)</t>
  </si>
  <si>
    <t>Total Cost position</t>
  </si>
  <si>
    <t>Mid Point Cost position</t>
  </si>
  <si>
    <t>G &amp; T Cost Update - Rev 2 Dated 14/09/22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</si>
</sst>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#,##0_ ;[Red]\-#,##0\ "/>
    <numFmt numFmtId="165" formatCode="&quot;£&quot;#,##0"/>
    <numFmt numFmtId="166" formatCode="&quot;£&quot;#,##0.00"/>
    <numFmt numFmtId="167" formatCode="_(* #,##0.00_);_(* \(#,##0.00\);_(* &quot;-&quot;??_);_(@_)"/>
    <numFmt numFmtId="169" formatCode="_(&quot;£&quot;* #,##0.00_);_(&quot;£&quot;* \(#,##0.00\);_(&quot;£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 wrapText="1"/>
    </xf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2" fillId="0" borderId="12" xfId="0" applyFont="1" applyBorder="1" applyAlignment="1">
      <alignment horizontal="center" vertical="center"/>
    </xf>
    <xf numFmtId="6" fontId="2" fillId="0" borderId="1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6" fontId="0" fillId="0" borderId="14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6" fontId="0" fillId="0" borderId="13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6" fontId="2" fillId="0" borderId="18" xfId="0" applyNumberFormat="1" applyFont="1" applyBorder="1" applyAlignment="1">
      <alignment horizontal="center" vertical="center"/>
    </xf>
  </cellXfs>
  <cellStyles count="3">
    <cellStyle name="Comma 2" xfId="1" xr:uid="{01819F2E-831A-44D9-A85A-F2721AB2E472}"/>
    <cellStyle name="Currency 2" xfId="2" xr:uid="{B59DBE5E-17FB-4B37-B86F-9791E8BE27B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235C-50DD-4891-B22C-D3A77C205691}">
  <dimension ref="B1:M63"/>
  <sheetViews>
    <sheetView topLeftCell="A25" zoomScaleNormal="100" workbookViewId="0">
      <selection activeCell="E59" sqref="B59:E62"/>
    </sheetView>
  </sheetViews>
  <sheetFormatPr defaultRowHeight="15" x14ac:dyDescent="0.25"/>
  <cols>
    <col min="2" max="2" width="48.140625" customWidth="1"/>
    <col min="3" max="3" width="17.28515625" bestFit="1" customWidth="1"/>
    <col min="4" max="4" width="14.28515625" customWidth="1"/>
    <col min="5" max="5" width="13.85546875" style="31" customWidth="1"/>
    <col min="6" max="6" width="41.5703125" bestFit="1" customWidth="1"/>
    <col min="7" max="7" width="16" bestFit="1" customWidth="1"/>
    <col min="10" max="10" width="43.7109375" bestFit="1" customWidth="1"/>
    <col min="11" max="11" width="17.28515625" bestFit="1" customWidth="1"/>
  </cols>
  <sheetData>
    <row r="1" spans="2:11" x14ac:dyDescent="0.25">
      <c r="E1" s="35"/>
      <c r="I1" s="35"/>
    </row>
    <row r="2" spans="2:11" x14ac:dyDescent="0.25">
      <c r="B2" s="23" t="s">
        <v>0</v>
      </c>
      <c r="E2" s="35"/>
      <c r="F2" s="23" t="s">
        <v>30</v>
      </c>
      <c r="I2" s="35"/>
      <c r="J2" s="23" t="s">
        <v>1</v>
      </c>
    </row>
    <row r="3" spans="2:11" x14ac:dyDescent="0.25">
      <c r="E3" s="35"/>
      <c r="I3" s="35"/>
    </row>
    <row r="4" spans="2:11" x14ac:dyDescent="0.25">
      <c r="B4" s="47" t="s">
        <v>40</v>
      </c>
      <c r="E4" s="35"/>
      <c r="F4" s="47" t="s">
        <v>40</v>
      </c>
      <c r="I4" s="35"/>
      <c r="J4" s="47" t="s">
        <v>40</v>
      </c>
    </row>
    <row r="5" spans="2:11" ht="15.75" thickBot="1" x14ac:dyDescent="0.3">
      <c r="E5" s="35"/>
      <c r="I5" s="35"/>
    </row>
    <row r="6" spans="2:11" ht="15.75" thickBot="1" x14ac:dyDescent="0.3">
      <c r="B6" s="1" t="s">
        <v>2</v>
      </c>
      <c r="C6" s="1" t="s">
        <v>3</v>
      </c>
      <c r="E6" s="35"/>
      <c r="F6" s="1" t="s">
        <v>2</v>
      </c>
      <c r="G6" s="1" t="s">
        <v>3</v>
      </c>
      <c r="I6" s="35"/>
      <c r="J6" s="1" t="s">
        <v>2</v>
      </c>
      <c r="K6" s="1" t="s">
        <v>3</v>
      </c>
    </row>
    <row r="7" spans="2:11" x14ac:dyDescent="0.25">
      <c r="B7" s="2" t="s">
        <v>4</v>
      </c>
      <c r="C7" s="41">
        <v>701000</v>
      </c>
      <c r="E7" s="35"/>
      <c r="F7" s="2" t="s">
        <v>4</v>
      </c>
      <c r="G7" s="41">
        <v>701000</v>
      </c>
      <c r="I7" s="35"/>
      <c r="J7" s="2" t="s">
        <v>4</v>
      </c>
      <c r="K7" s="41">
        <f>(C7+G7)/2</f>
        <v>701000</v>
      </c>
    </row>
    <row r="8" spans="2:11" x14ac:dyDescent="0.25">
      <c r="B8" s="4" t="s">
        <v>5</v>
      </c>
      <c r="C8" s="39">
        <v>893000</v>
      </c>
      <c r="E8" s="35"/>
      <c r="F8" s="4" t="s">
        <v>5</v>
      </c>
      <c r="G8" s="39">
        <v>892000</v>
      </c>
      <c r="I8" s="35"/>
      <c r="J8" s="4" t="s">
        <v>5</v>
      </c>
      <c r="K8" s="41">
        <f>(C8+G8)/2</f>
        <v>892500</v>
      </c>
    </row>
    <row r="9" spans="2:11" x14ac:dyDescent="0.25">
      <c r="B9" s="4" t="s">
        <v>6</v>
      </c>
      <c r="C9" s="39">
        <v>6635000</v>
      </c>
      <c r="E9" s="35"/>
      <c r="F9" s="4" t="s">
        <v>6</v>
      </c>
      <c r="G9" s="39">
        <v>5913000</v>
      </c>
      <c r="I9" s="35"/>
      <c r="J9" s="4" t="s">
        <v>6</v>
      </c>
      <c r="K9" s="41">
        <f>(C9+G9)/2</f>
        <v>6274000</v>
      </c>
    </row>
    <row r="10" spans="2:11" x14ac:dyDescent="0.25">
      <c r="B10" s="4" t="s">
        <v>8</v>
      </c>
      <c r="C10" s="39">
        <v>195000</v>
      </c>
      <c r="E10" s="35"/>
      <c r="F10" s="4" t="s">
        <v>8</v>
      </c>
      <c r="G10" s="39">
        <v>101000</v>
      </c>
      <c r="I10" s="35"/>
      <c r="J10" s="4" t="s">
        <v>8</v>
      </c>
      <c r="K10" s="41">
        <f>(C10+G10)/2</f>
        <v>148000</v>
      </c>
    </row>
    <row r="11" spans="2:11" x14ac:dyDescent="0.25">
      <c r="B11" s="4" t="s">
        <v>10</v>
      </c>
      <c r="C11" s="5" t="s">
        <v>11</v>
      </c>
      <c r="E11" s="35"/>
      <c r="F11" s="4" t="s">
        <v>10</v>
      </c>
      <c r="G11" s="5" t="s">
        <v>11</v>
      </c>
      <c r="I11" s="35"/>
      <c r="J11" s="4" t="s">
        <v>10</v>
      </c>
      <c r="K11" s="41" t="s">
        <v>11</v>
      </c>
    </row>
    <row r="12" spans="2:11" x14ac:dyDescent="0.25">
      <c r="B12" s="4" t="s">
        <v>12</v>
      </c>
      <c r="C12" s="5">
        <v>1067000</v>
      </c>
      <c r="E12" s="35"/>
      <c r="F12" s="4" t="s">
        <v>12</v>
      </c>
      <c r="G12" s="5">
        <v>1190000</v>
      </c>
      <c r="I12" s="35"/>
      <c r="J12" s="4" t="s">
        <v>12</v>
      </c>
      <c r="K12" s="41">
        <f t="shared" ref="K12:K18" si="0">(C12+G12)/2</f>
        <v>1128500</v>
      </c>
    </row>
    <row r="13" spans="2:11" x14ac:dyDescent="0.25">
      <c r="B13" s="4" t="s">
        <v>13</v>
      </c>
      <c r="C13" s="5">
        <v>3937000</v>
      </c>
      <c r="E13" s="35"/>
      <c r="F13" s="4" t="s">
        <v>13</v>
      </c>
      <c r="G13" s="5">
        <v>2599000</v>
      </c>
      <c r="I13" s="35"/>
      <c r="J13" s="4" t="s">
        <v>13</v>
      </c>
      <c r="K13" s="41">
        <f t="shared" si="0"/>
        <v>3268000</v>
      </c>
    </row>
    <row r="14" spans="2:11" x14ac:dyDescent="0.25">
      <c r="B14" s="4" t="s">
        <v>14</v>
      </c>
      <c r="C14" s="5">
        <v>1793000</v>
      </c>
      <c r="E14" s="35"/>
      <c r="F14" s="4" t="s">
        <v>14</v>
      </c>
      <c r="G14" s="5">
        <v>935000</v>
      </c>
      <c r="I14" s="35"/>
      <c r="J14" s="4" t="s">
        <v>14</v>
      </c>
      <c r="K14" s="41">
        <f t="shared" si="0"/>
        <v>1364000</v>
      </c>
    </row>
    <row r="15" spans="2:11" x14ac:dyDescent="0.25">
      <c r="B15" s="4" t="s">
        <v>15</v>
      </c>
      <c r="C15" s="5">
        <v>1577000</v>
      </c>
      <c r="E15" s="35"/>
      <c r="F15" s="4" t="s">
        <v>15</v>
      </c>
      <c r="G15" s="5">
        <v>783000</v>
      </c>
      <c r="I15" s="35"/>
      <c r="J15" s="4" t="s">
        <v>15</v>
      </c>
      <c r="K15" s="41">
        <f t="shared" si="0"/>
        <v>1180000</v>
      </c>
    </row>
    <row r="16" spans="2:11" x14ac:dyDescent="0.25">
      <c r="B16" s="4" t="s">
        <v>16</v>
      </c>
      <c r="C16" s="5">
        <v>2570000</v>
      </c>
      <c r="E16" s="35"/>
      <c r="F16" s="4" t="s">
        <v>16</v>
      </c>
      <c r="G16" s="5">
        <v>2393000</v>
      </c>
      <c r="I16" s="35"/>
      <c r="J16" s="4" t="s">
        <v>16</v>
      </c>
      <c r="K16" s="41">
        <f t="shared" si="0"/>
        <v>2481500</v>
      </c>
    </row>
    <row r="17" spans="2:12" x14ac:dyDescent="0.25">
      <c r="B17" s="4" t="s">
        <v>17</v>
      </c>
      <c r="C17" s="5">
        <v>77038205</v>
      </c>
      <c r="E17" s="35"/>
      <c r="F17" s="4" t="s">
        <v>17</v>
      </c>
      <c r="G17" s="5">
        <v>75148000</v>
      </c>
      <c r="I17" s="35"/>
      <c r="J17" s="4" t="s">
        <v>17</v>
      </c>
      <c r="K17" s="41">
        <f t="shared" si="0"/>
        <v>76093102.5</v>
      </c>
    </row>
    <row r="18" spans="2:12" ht="15.75" thickBot="1" x14ac:dyDescent="0.3">
      <c r="B18" s="7" t="s">
        <v>7</v>
      </c>
      <c r="C18" s="40">
        <f>1839750</f>
        <v>1839750</v>
      </c>
      <c r="E18" s="35"/>
      <c r="F18" s="7" t="s">
        <v>7</v>
      </c>
      <c r="G18" s="40">
        <v>1731000</v>
      </c>
      <c r="I18" s="35"/>
      <c r="J18" s="7" t="s">
        <v>7</v>
      </c>
      <c r="K18" s="41">
        <f t="shared" si="0"/>
        <v>1785375</v>
      </c>
    </row>
    <row r="19" spans="2:12" ht="15.75" thickBot="1" x14ac:dyDescent="0.3">
      <c r="B19" s="1" t="s">
        <v>9</v>
      </c>
      <c r="C19" s="6">
        <f>SUM(C7:C18)</f>
        <v>98245955</v>
      </c>
      <c r="E19" s="35"/>
      <c r="F19" s="1" t="s">
        <v>9</v>
      </c>
      <c r="G19" s="6">
        <f>SUM(G7:G18)</f>
        <v>92386000</v>
      </c>
      <c r="I19" s="35"/>
      <c r="J19" s="1" t="s">
        <v>9</v>
      </c>
      <c r="K19" s="6">
        <f>SUM(K7:K18)</f>
        <v>95315977.5</v>
      </c>
    </row>
    <row r="20" spans="2:12" ht="15.75" thickBot="1" x14ac:dyDescent="0.3">
      <c r="B20" s="22" t="s">
        <v>38</v>
      </c>
      <c r="C20" s="9">
        <v>474483</v>
      </c>
      <c r="E20" s="35"/>
      <c r="I20" s="35"/>
    </row>
    <row r="21" spans="2:12" x14ac:dyDescent="0.25">
      <c r="B21" s="50"/>
      <c r="C21" s="46"/>
      <c r="E21" s="35"/>
      <c r="I21" s="35"/>
    </row>
    <row r="22" spans="2:12" x14ac:dyDescent="0.25">
      <c r="B22" s="44" t="s">
        <v>34</v>
      </c>
      <c r="C22" s="8"/>
      <c r="E22" s="35"/>
      <c r="F22" s="44" t="s">
        <v>34</v>
      </c>
      <c r="G22" s="8"/>
      <c r="I22" s="35"/>
      <c r="J22" s="44" t="s">
        <v>34</v>
      </c>
      <c r="K22" s="8"/>
    </row>
    <row r="23" spans="2:12" ht="15.75" thickBot="1" x14ac:dyDescent="0.3">
      <c r="B23" s="8"/>
      <c r="C23" s="8"/>
      <c r="E23" s="35"/>
      <c r="F23" s="8"/>
      <c r="G23" s="8"/>
      <c r="I23" s="35"/>
      <c r="J23" s="8"/>
      <c r="K23" s="8"/>
    </row>
    <row r="24" spans="2:12" ht="15.75" thickBot="1" x14ac:dyDescent="0.3">
      <c r="B24" s="2" t="s">
        <v>32</v>
      </c>
      <c r="C24" s="3">
        <f>SUM(C17:C18)</f>
        <v>78877955</v>
      </c>
      <c r="E24" s="35"/>
      <c r="F24" s="22" t="s">
        <v>18</v>
      </c>
      <c r="G24" s="3">
        <f>SUM(G17:G18)</f>
        <v>76879000</v>
      </c>
      <c r="I24" s="35"/>
      <c r="J24" s="22" t="s">
        <v>18</v>
      </c>
      <c r="K24" s="3">
        <f>SUM(K17:K18)</f>
        <v>77878477.5</v>
      </c>
    </row>
    <row r="25" spans="2:12" ht="15.75" thickBot="1" x14ac:dyDescent="0.3">
      <c r="B25" s="45" t="s">
        <v>33</v>
      </c>
      <c r="C25" s="11">
        <f>C24/$C$20</f>
        <v>166.2397915204549</v>
      </c>
      <c r="D25" s="46"/>
      <c r="E25" s="35"/>
      <c r="F25" s="45" t="s">
        <v>33</v>
      </c>
      <c r="G25" s="11">
        <f>G24/$C$20</f>
        <v>162.02687978283731</v>
      </c>
      <c r="I25" s="35"/>
      <c r="J25" s="45" t="s">
        <v>33</v>
      </c>
      <c r="K25" s="11">
        <f>K24/$C$20</f>
        <v>164.13333565164612</v>
      </c>
      <c r="L25" s="46"/>
    </row>
    <row r="26" spans="2:12" ht="15.75" thickBot="1" x14ac:dyDescent="0.3">
      <c r="B26" s="7" t="s">
        <v>19</v>
      </c>
      <c r="C26" s="10">
        <f>SUM(C7:C16)</f>
        <v>19368000</v>
      </c>
      <c r="E26" s="35"/>
      <c r="F26" s="22" t="s">
        <v>19</v>
      </c>
      <c r="G26" s="10">
        <f>SUM(G7:G16)</f>
        <v>15507000</v>
      </c>
      <c r="I26" s="35"/>
      <c r="J26" s="22" t="s">
        <v>19</v>
      </c>
      <c r="K26" s="10">
        <f>SUM(K7:K16)</f>
        <v>17437500</v>
      </c>
    </row>
    <row r="27" spans="2:12" ht="15.75" thickBot="1" x14ac:dyDescent="0.3">
      <c r="B27" s="1" t="s">
        <v>20</v>
      </c>
      <c r="C27" s="6">
        <f>C24+C26</f>
        <v>98245955</v>
      </c>
      <c r="E27" s="35"/>
      <c r="F27" s="1" t="s">
        <v>20</v>
      </c>
      <c r="G27" s="6">
        <f>G24+G26</f>
        <v>92386000</v>
      </c>
      <c r="I27" s="35"/>
      <c r="J27" s="1" t="s">
        <v>20</v>
      </c>
      <c r="K27" s="6">
        <f>K24+K26</f>
        <v>95315977.5</v>
      </c>
    </row>
    <row r="28" spans="2:12" x14ac:dyDescent="0.25">
      <c r="E28" s="35"/>
      <c r="I28" s="35"/>
    </row>
    <row r="29" spans="2:12" x14ac:dyDescent="0.25">
      <c r="B29" s="43" t="s">
        <v>31</v>
      </c>
      <c r="E29" s="35"/>
      <c r="F29" s="43" t="s">
        <v>31</v>
      </c>
      <c r="I29" s="35"/>
      <c r="J29" s="43" t="s">
        <v>31</v>
      </c>
    </row>
    <row r="30" spans="2:12" ht="15.75" thickBot="1" x14ac:dyDescent="0.3">
      <c r="E30" s="35"/>
      <c r="I30" s="35"/>
    </row>
    <row r="31" spans="2:12" ht="15.75" thickBot="1" x14ac:dyDescent="0.3">
      <c r="B31" s="12" t="s">
        <v>21</v>
      </c>
      <c r="C31" s="13">
        <v>102159939</v>
      </c>
      <c r="E31" s="35"/>
      <c r="F31" s="12" t="s">
        <v>21</v>
      </c>
      <c r="G31" s="13">
        <v>101624000</v>
      </c>
      <c r="I31" s="35"/>
    </row>
    <row r="32" spans="2:12" ht="15.75" thickBot="1" x14ac:dyDescent="0.3">
      <c r="B32" s="12" t="s">
        <v>22</v>
      </c>
      <c r="C32" s="13">
        <f>2431407+582312</f>
        <v>3013719</v>
      </c>
      <c r="E32" s="35"/>
      <c r="F32" s="12" t="s">
        <v>22</v>
      </c>
      <c r="G32" s="14">
        <v>2998000</v>
      </c>
      <c r="I32" s="35"/>
      <c r="J32" s="16"/>
      <c r="K32" s="17"/>
    </row>
    <row r="33" spans="2:13" ht="15.75" thickBot="1" x14ac:dyDescent="0.3">
      <c r="B33" s="12" t="s">
        <v>23</v>
      </c>
      <c r="C33" s="15">
        <f>C32/C31</f>
        <v>2.9500007825963952E-2</v>
      </c>
      <c r="E33" s="35"/>
      <c r="F33" s="12" t="s">
        <v>23</v>
      </c>
      <c r="G33" s="15">
        <f>G32/G31</f>
        <v>2.9500905297961112E-2</v>
      </c>
      <c r="I33" s="35"/>
      <c r="J33" s="12" t="s">
        <v>23</v>
      </c>
      <c r="K33" s="15">
        <f>G33</f>
        <v>2.9500905297961112E-2</v>
      </c>
    </row>
    <row r="34" spans="2:13" x14ac:dyDescent="0.25">
      <c r="B34" s="16"/>
      <c r="C34" s="17"/>
      <c r="E34" s="35"/>
      <c r="F34" s="16"/>
      <c r="G34" s="17"/>
      <c r="I34" s="35"/>
    </row>
    <row r="35" spans="2:13" x14ac:dyDescent="0.25">
      <c r="B35" s="44" t="s">
        <v>35</v>
      </c>
      <c r="C35" s="8"/>
      <c r="E35" s="35"/>
      <c r="F35" s="44" t="s">
        <v>35</v>
      </c>
      <c r="G35" s="8"/>
      <c r="I35" s="35"/>
      <c r="J35" s="44" t="s">
        <v>35</v>
      </c>
      <c r="K35" s="8"/>
    </row>
    <row r="36" spans="2:13" ht="15.75" thickBot="1" x14ac:dyDescent="0.3">
      <c r="B36" s="8"/>
      <c r="C36" s="8"/>
      <c r="E36" s="35"/>
      <c r="F36" s="8"/>
      <c r="G36" s="8"/>
      <c r="I36" s="35"/>
      <c r="J36" s="8"/>
      <c r="K36" s="8"/>
    </row>
    <row r="37" spans="2:13" ht="15.75" thickBot="1" x14ac:dyDescent="0.3">
      <c r="B37" s="2" t="s">
        <v>32</v>
      </c>
      <c r="C37" s="33">
        <f>C24*(1+C33)</f>
        <v>81204855.289796039</v>
      </c>
      <c r="D37" s="46"/>
      <c r="E37" s="35"/>
      <c r="F37" s="2" t="s">
        <v>32</v>
      </c>
      <c r="G37" s="33">
        <f>G24*(1+G33)</f>
        <v>79147000.098401949</v>
      </c>
      <c r="I37" s="35"/>
      <c r="J37" s="2" t="s">
        <v>32</v>
      </c>
      <c r="K37" s="33">
        <f>K24*(1+K33)</f>
        <v>80175963.089476898</v>
      </c>
      <c r="L37" s="46"/>
    </row>
    <row r="38" spans="2:13" ht="15.75" thickBot="1" x14ac:dyDescent="0.3">
      <c r="B38" s="45" t="s">
        <v>33</v>
      </c>
      <c r="C38" s="11">
        <f>C37/$C$20</f>
        <v>171.14386667129494</v>
      </c>
      <c r="D38" s="49"/>
      <c r="E38" s="35"/>
      <c r="F38" s="45" t="s">
        <v>33</v>
      </c>
      <c r="G38" s="11">
        <f>G37/$C$20</f>
        <v>166.80681941903492</v>
      </c>
      <c r="I38" s="35"/>
      <c r="J38" s="45" t="s">
        <v>33</v>
      </c>
      <c r="K38" s="11">
        <f>K37/$C$20</f>
        <v>168.9754176429438</v>
      </c>
    </row>
    <row r="39" spans="2:13" ht="15.75" thickBot="1" x14ac:dyDescent="0.3">
      <c r="B39" s="7" t="s">
        <v>19</v>
      </c>
      <c r="C39" s="48">
        <f>C26*(1+C33)</f>
        <v>19939356.151573271</v>
      </c>
      <c r="D39" s="49"/>
      <c r="E39" s="35"/>
      <c r="F39" s="7" t="s">
        <v>19</v>
      </c>
      <c r="G39" s="48">
        <f>G26*(1+G33)</f>
        <v>15964470.538455483</v>
      </c>
      <c r="I39" s="35"/>
      <c r="J39" s="7" t="s">
        <v>19</v>
      </c>
      <c r="K39" s="48">
        <f>K26*(1+K33)</f>
        <v>17951922.036133196</v>
      </c>
      <c r="L39" s="49"/>
    </row>
    <row r="40" spans="2:13" ht="15.75" thickBot="1" x14ac:dyDescent="0.3">
      <c r="B40" s="1" t="s">
        <v>20</v>
      </c>
      <c r="C40" s="6">
        <f>C37+C39</f>
        <v>101144211.44136931</v>
      </c>
      <c r="E40" s="35"/>
      <c r="F40" s="1" t="s">
        <v>20</v>
      </c>
      <c r="G40" s="6">
        <f>G37+G39</f>
        <v>95111470.636857435</v>
      </c>
      <c r="I40" s="35"/>
      <c r="J40" s="1" t="s">
        <v>20</v>
      </c>
      <c r="K40" s="6">
        <f>K37+K39</f>
        <v>98127885.125610098</v>
      </c>
    </row>
    <row r="41" spans="2:13" x14ac:dyDescent="0.25">
      <c r="E41" s="35"/>
      <c r="I41" s="35"/>
    </row>
    <row r="42" spans="2:13" x14ac:dyDescent="0.25">
      <c r="B42" s="47" t="s">
        <v>36</v>
      </c>
      <c r="E42" s="35"/>
      <c r="F42" s="47" t="s">
        <v>36</v>
      </c>
      <c r="I42" s="35"/>
      <c r="J42" s="47" t="s">
        <v>36</v>
      </c>
    </row>
    <row r="43" spans="2:13" ht="15.75" thickBot="1" x14ac:dyDescent="0.3">
      <c r="E43" s="35"/>
      <c r="I43" s="35"/>
    </row>
    <row r="44" spans="2:13" ht="30.75" thickBot="1" x14ac:dyDescent="0.3">
      <c r="B44" s="18" t="s">
        <v>24</v>
      </c>
      <c r="C44" s="33">
        <v>543600</v>
      </c>
      <c r="E44" s="35"/>
      <c r="F44" s="18" t="s">
        <v>24</v>
      </c>
      <c r="G44" s="33">
        <v>543600</v>
      </c>
      <c r="I44" s="35"/>
      <c r="J44" s="18" t="s">
        <v>24</v>
      </c>
      <c r="K44" s="33">
        <v>543600</v>
      </c>
      <c r="M44" s="31"/>
    </row>
    <row r="45" spans="2:13" x14ac:dyDescent="0.25">
      <c r="B45" s="20"/>
      <c r="E45" s="35"/>
      <c r="F45" s="20"/>
      <c r="H45" s="21"/>
      <c r="I45" s="35"/>
      <c r="J45" s="20"/>
      <c r="M45" s="32"/>
    </row>
    <row r="46" spans="2:13" x14ac:dyDescent="0.25">
      <c r="B46" s="44" t="s">
        <v>39</v>
      </c>
      <c r="E46" s="35"/>
      <c r="F46" s="44" t="s">
        <v>39</v>
      </c>
      <c r="H46" s="21"/>
      <c r="I46" s="35"/>
      <c r="J46" s="44" t="s">
        <v>39</v>
      </c>
      <c r="M46" s="32"/>
    </row>
    <row r="47" spans="2:13" ht="15.75" thickBot="1" x14ac:dyDescent="0.3">
      <c r="B47" s="20"/>
      <c r="E47" s="35"/>
      <c r="F47" s="20"/>
      <c r="H47" s="21"/>
      <c r="I47" s="35"/>
      <c r="J47" s="20"/>
      <c r="M47" s="32"/>
    </row>
    <row r="48" spans="2:13" ht="15.75" thickBot="1" x14ac:dyDescent="0.3">
      <c r="B48" s="22" t="s">
        <v>25</v>
      </c>
      <c r="C48" s="42">
        <v>1617000</v>
      </c>
      <c r="E48" s="35"/>
      <c r="F48" s="22" t="s">
        <v>25</v>
      </c>
      <c r="G48" s="42">
        <v>1617000</v>
      </c>
      <c r="H48" s="21"/>
      <c r="I48" s="35"/>
      <c r="J48" s="22" t="s">
        <v>25</v>
      </c>
      <c r="K48" s="42">
        <v>1617000</v>
      </c>
      <c r="M48" s="21"/>
    </row>
    <row r="49" spans="2:13" x14ac:dyDescent="0.25">
      <c r="B49" s="8"/>
      <c r="C49" s="8"/>
      <c r="E49" s="35"/>
      <c r="F49" s="8"/>
      <c r="G49" s="8"/>
      <c r="H49" s="21"/>
      <c r="I49" s="35"/>
      <c r="J49" s="8"/>
      <c r="K49" s="8"/>
      <c r="M49" s="21"/>
    </row>
    <row r="50" spans="2:13" x14ac:dyDescent="0.25">
      <c r="B50" s="44" t="s">
        <v>41</v>
      </c>
      <c r="C50" s="8"/>
      <c r="E50" s="35"/>
      <c r="F50" s="44" t="s">
        <v>41</v>
      </c>
      <c r="G50" s="8"/>
      <c r="H50" s="21"/>
      <c r="I50" s="35"/>
      <c r="J50" s="44" t="s">
        <v>41</v>
      </c>
      <c r="K50" s="8"/>
      <c r="M50" s="21"/>
    </row>
    <row r="51" spans="2:13" ht="15.75" thickBot="1" x14ac:dyDescent="0.3">
      <c r="B51" s="8"/>
      <c r="C51" s="8"/>
      <c r="E51" s="35"/>
      <c r="F51" s="8"/>
      <c r="G51" s="8"/>
      <c r="H51" s="21"/>
      <c r="I51" s="35"/>
      <c r="J51" s="8"/>
      <c r="K51" s="8"/>
      <c r="M51" s="21"/>
    </row>
    <row r="52" spans="2:13" ht="15.75" thickBot="1" x14ac:dyDescent="0.3">
      <c r="B52" s="2" t="s">
        <v>37</v>
      </c>
      <c r="C52" s="33">
        <f>C37+C44+C48</f>
        <v>83365455.289796039</v>
      </c>
      <c r="D52" s="46"/>
      <c r="E52" s="35"/>
      <c r="F52" s="22" t="s">
        <v>26</v>
      </c>
      <c r="G52" s="33">
        <f>G37+G44+G48</f>
        <v>81307600.098401949</v>
      </c>
      <c r="H52" s="21"/>
      <c r="I52" s="35"/>
      <c r="J52" s="2" t="s">
        <v>26</v>
      </c>
      <c r="K52" s="33">
        <f>K37+K44+K48</f>
        <v>82336563.089476898</v>
      </c>
      <c r="L52" s="46"/>
      <c r="M52" s="21"/>
    </row>
    <row r="53" spans="2:13" ht="15.75" thickBot="1" x14ac:dyDescent="0.3">
      <c r="B53" s="45" t="s">
        <v>33</v>
      </c>
      <c r="C53" s="11">
        <f>C52/$C$20</f>
        <v>175.6974544710686</v>
      </c>
      <c r="D53" s="46"/>
      <c r="E53" s="35"/>
      <c r="F53" s="45" t="s">
        <v>33</v>
      </c>
      <c r="G53" s="11">
        <f>G52/$C$20</f>
        <v>171.36040721880858</v>
      </c>
      <c r="H53" s="21"/>
      <c r="I53" s="35"/>
      <c r="J53" s="45" t="s">
        <v>33</v>
      </c>
      <c r="K53" s="11">
        <f>K52/$C$20</f>
        <v>173.52900544271745</v>
      </c>
      <c r="L53" s="46"/>
      <c r="M53" s="21"/>
    </row>
    <row r="54" spans="2:13" ht="15.75" thickBot="1" x14ac:dyDescent="0.3">
      <c r="B54" s="7" t="s">
        <v>19</v>
      </c>
      <c r="C54" s="33">
        <f>C39</f>
        <v>19939356.151573271</v>
      </c>
      <c r="D54" s="49"/>
      <c r="E54" s="35"/>
      <c r="F54" s="22" t="s">
        <v>19</v>
      </c>
      <c r="G54" s="33">
        <f>G39</f>
        <v>15964470.538455483</v>
      </c>
      <c r="H54" s="21"/>
      <c r="I54" s="35"/>
      <c r="J54" s="7" t="s">
        <v>19</v>
      </c>
      <c r="K54" s="33">
        <f>K39</f>
        <v>17951922.036133196</v>
      </c>
      <c r="L54" s="49"/>
      <c r="M54" s="21"/>
    </row>
    <row r="55" spans="2:13" ht="15.75" thickBot="1" x14ac:dyDescent="0.3">
      <c r="B55" s="1" t="s">
        <v>20</v>
      </c>
      <c r="C55" s="38">
        <f>SUM(C52:C54)</f>
        <v>103304987.13882378</v>
      </c>
      <c r="E55" s="35"/>
      <c r="F55" s="1" t="s">
        <v>20</v>
      </c>
      <c r="G55" s="38">
        <f>SUM(G52:G54)</f>
        <v>97272241.997264653</v>
      </c>
      <c r="H55" s="21"/>
      <c r="I55" s="35"/>
      <c r="J55" s="1" t="s">
        <v>20</v>
      </c>
      <c r="K55" s="38">
        <f>SUM(K52:K54)</f>
        <v>100288658.65461554</v>
      </c>
      <c r="M55" s="21"/>
    </row>
    <row r="56" spans="2:13" x14ac:dyDescent="0.25">
      <c r="E56" s="36"/>
      <c r="I56" s="35"/>
    </row>
    <row r="57" spans="2:13" s="34" customFormat="1" x14ac:dyDescent="0.25"/>
    <row r="58" spans="2:13" ht="15.75" thickBot="1" x14ac:dyDescent="0.3">
      <c r="B58" s="23" t="s">
        <v>29</v>
      </c>
    </row>
    <row r="59" spans="2:13" ht="15.75" thickBot="1" x14ac:dyDescent="0.3">
      <c r="B59" s="8"/>
      <c r="C59" s="54" t="s">
        <v>28</v>
      </c>
      <c r="D59" s="37" t="s">
        <v>27</v>
      </c>
      <c r="E59" s="51" t="s">
        <v>42</v>
      </c>
    </row>
    <row r="60" spans="2:13" ht="15.75" thickBot="1" x14ac:dyDescent="0.3">
      <c r="B60" s="52" t="s">
        <v>18</v>
      </c>
      <c r="C60" s="33">
        <f>C52</f>
        <v>83365455.289796039</v>
      </c>
      <c r="D60" s="33">
        <f>G52</f>
        <v>81307600.098401949</v>
      </c>
      <c r="E60" s="19">
        <f>K52</f>
        <v>82336563.089476898</v>
      </c>
    </row>
    <row r="61" spans="2:13" ht="15.75" thickBot="1" x14ac:dyDescent="0.3">
      <c r="B61" s="53" t="s">
        <v>19</v>
      </c>
      <c r="C61" s="33">
        <f>C54</f>
        <v>19939356.151573271</v>
      </c>
      <c r="D61" s="33">
        <f>G54</f>
        <v>15964470.538455483</v>
      </c>
      <c r="E61" s="19">
        <f>K54</f>
        <v>17951922.036133196</v>
      </c>
    </row>
    <row r="62" spans="2:13" ht="15.75" thickBot="1" x14ac:dyDescent="0.3">
      <c r="B62" s="26" t="s">
        <v>20</v>
      </c>
      <c r="C62" s="55">
        <f>SUM(C60:C61)</f>
        <v>103304811.44136931</v>
      </c>
      <c r="D62" s="38">
        <f>SUM(D60:D61)</f>
        <v>97272070.636857435</v>
      </c>
      <c r="E62" s="6">
        <f>SUM(E60:E61)</f>
        <v>100288485.1256101</v>
      </c>
    </row>
    <row r="63" spans="2:13" ht="15.75" thickBot="1" x14ac:dyDescent="0.3">
      <c r="B63" s="8"/>
      <c r="C63" s="30">
        <f>C62/$C$20</f>
        <v>217.72078544725377</v>
      </c>
      <c r="D63" s="30">
        <f t="shared" ref="D63:E63" si="1">D62/$C$20</f>
        <v>205.00643992905421</v>
      </c>
      <c r="E63" s="27">
        <f t="shared" si="1"/>
        <v>211.36370560296174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E1EB-D41A-4CE7-B3B8-1B9398D85EB1}">
  <dimension ref="B1:M62"/>
  <sheetViews>
    <sheetView tabSelected="1" zoomScaleNormal="100" workbookViewId="0">
      <selection activeCell="C59" sqref="C59:E62"/>
    </sheetView>
  </sheetViews>
  <sheetFormatPr defaultRowHeight="15" x14ac:dyDescent="0.25"/>
  <cols>
    <col min="2" max="2" width="48.140625" customWidth="1"/>
    <col min="3" max="3" width="13.28515625" customWidth="1"/>
    <col min="4" max="4" width="12.5703125" customWidth="1"/>
    <col min="5" max="5" width="11.85546875" style="31" customWidth="1"/>
    <col min="6" max="6" width="41.5703125" bestFit="1" customWidth="1"/>
    <col min="7" max="7" width="16" bestFit="1" customWidth="1"/>
    <col min="10" max="10" width="43.7109375" bestFit="1" customWidth="1"/>
    <col min="11" max="11" width="17.28515625" bestFit="1" customWidth="1"/>
  </cols>
  <sheetData>
    <row r="1" spans="2:11" x14ac:dyDescent="0.25">
      <c r="E1" s="35"/>
      <c r="I1" s="35"/>
    </row>
    <row r="2" spans="2:11" x14ac:dyDescent="0.25">
      <c r="B2" s="23" t="s">
        <v>43</v>
      </c>
      <c r="E2" s="35"/>
      <c r="F2" s="23" t="s">
        <v>30</v>
      </c>
      <c r="I2" s="35"/>
      <c r="J2" s="23" t="s">
        <v>1</v>
      </c>
    </row>
    <row r="3" spans="2:11" x14ac:dyDescent="0.25">
      <c r="E3" s="35"/>
      <c r="I3" s="35"/>
    </row>
    <row r="4" spans="2:11" x14ac:dyDescent="0.25">
      <c r="B4" s="47" t="s">
        <v>40</v>
      </c>
      <c r="E4" s="35"/>
      <c r="F4" s="47" t="s">
        <v>40</v>
      </c>
      <c r="I4" s="35"/>
      <c r="J4" s="47" t="s">
        <v>40</v>
      </c>
    </row>
    <row r="5" spans="2:11" ht="15.75" thickBot="1" x14ac:dyDescent="0.3">
      <c r="E5" s="35"/>
      <c r="I5" s="35"/>
    </row>
    <row r="6" spans="2:11" ht="15.75" thickBot="1" x14ac:dyDescent="0.3">
      <c r="B6" s="1" t="s">
        <v>2</v>
      </c>
      <c r="C6" s="1" t="s">
        <v>3</v>
      </c>
      <c r="E6" s="35"/>
      <c r="F6" s="1" t="s">
        <v>2</v>
      </c>
      <c r="G6" s="1" t="s">
        <v>3</v>
      </c>
      <c r="I6" s="35"/>
      <c r="J6" s="1" t="s">
        <v>2</v>
      </c>
      <c r="K6" s="1" t="s">
        <v>3</v>
      </c>
    </row>
    <row r="7" spans="2:11" x14ac:dyDescent="0.25">
      <c r="B7" s="2" t="s">
        <v>4</v>
      </c>
      <c r="C7" s="41">
        <v>701000</v>
      </c>
      <c r="E7" s="35"/>
      <c r="F7" s="2" t="s">
        <v>4</v>
      </c>
      <c r="G7" s="41">
        <v>701000</v>
      </c>
      <c r="I7" s="35"/>
      <c r="J7" s="2" t="s">
        <v>4</v>
      </c>
      <c r="K7" s="41">
        <f>(C7+G7)/2</f>
        <v>701000</v>
      </c>
    </row>
    <row r="8" spans="2:11" x14ac:dyDescent="0.25">
      <c r="B8" s="4" t="s">
        <v>5</v>
      </c>
      <c r="C8" s="39">
        <v>893000</v>
      </c>
      <c r="E8" s="35"/>
      <c r="F8" s="4" t="s">
        <v>5</v>
      </c>
      <c r="G8" s="39">
        <v>892000</v>
      </c>
      <c r="I8" s="35"/>
      <c r="J8" s="4" t="s">
        <v>5</v>
      </c>
      <c r="K8" s="41">
        <f>(C8+G8)/2</f>
        <v>892500</v>
      </c>
    </row>
    <row r="9" spans="2:11" x14ac:dyDescent="0.25">
      <c r="B9" s="4" t="s">
        <v>6</v>
      </c>
      <c r="C9" s="39">
        <v>6635000</v>
      </c>
      <c r="E9" s="35"/>
      <c r="F9" s="4" t="s">
        <v>6</v>
      </c>
      <c r="G9" s="39">
        <v>5913000</v>
      </c>
      <c r="I9" s="35"/>
      <c r="J9" s="4" t="s">
        <v>6</v>
      </c>
      <c r="K9" s="41">
        <f>(C9+G9)/2</f>
        <v>6274000</v>
      </c>
    </row>
    <row r="10" spans="2:11" x14ac:dyDescent="0.25">
      <c r="B10" s="4" t="s">
        <v>8</v>
      </c>
      <c r="C10" s="39">
        <v>195000</v>
      </c>
      <c r="E10" s="35"/>
      <c r="F10" s="4" t="s">
        <v>8</v>
      </c>
      <c r="G10" s="39">
        <v>101000</v>
      </c>
      <c r="I10" s="35"/>
      <c r="J10" s="4" t="s">
        <v>8</v>
      </c>
      <c r="K10" s="41">
        <f>(C10+G10)/2</f>
        <v>148000</v>
      </c>
    </row>
    <row r="11" spans="2:11" x14ac:dyDescent="0.25">
      <c r="B11" s="4" t="s">
        <v>10</v>
      </c>
      <c r="C11" s="5" t="s">
        <v>11</v>
      </c>
      <c r="E11" s="35"/>
      <c r="F11" s="4" t="s">
        <v>10</v>
      </c>
      <c r="G11" s="5" t="s">
        <v>11</v>
      </c>
      <c r="I11" s="35"/>
      <c r="J11" s="4" t="s">
        <v>10</v>
      </c>
      <c r="K11" s="41" t="s">
        <v>11</v>
      </c>
    </row>
    <row r="12" spans="2:11" x14ac:dyDescent="0.25">
      <c r="B12" s="4" t="s">
        <v>12</v>
      </c>
      <c r="C12" s="5">
        <v>1067000</v>
      </c>
      <c r="E12" s="35"/>
      <c r="F12" s="4" t="s">
        <v>12</v>
      </c>
      <c r="G12" s="5">
        <v>1190000</v>
      </c>
      <c r="I12" s="35"/>
      <c r="J12" s="4" t="s">
        <v>12</v>
      </c>
      <c r="K12" s="41">
        <f t="shared" ref="K12:K18" si="0">(C12+G12)/2</f>
        <v>1128500</v>
      </c>
    </row>
    <row r="13" spans="2:11" x14ac:dyDescent="0.25">
      <c r="B13" s="4" t="s">
        <v>13</v>
      </c>
      <c r="C13" s="5">
        <v>3937000</v>
      </c>
      <c r="E13" s="35"/>
      <c r="F13" s="4" t="s">
        <v>13</v>
      </c>
      <c r="G13" s="5">
        <v>2599000</v>
      </c>
      <c r="I13" s="35"/>
      <c r="J13" s="4" t="s">
        <v>13</v>
      </c>
      <c r="K13" s="41">
        <f t="shared" si="0"/>
        <v>3268000</v>
      </c>
    </row>
    <row r="14" spans="2:11" x14ac:dyDescent="0.25">
      <c r="B14" s="4" t="s">
        <v>14</v>
      </c>
      <c r="C14" s="5">
        <v>1793000</v>
      </c>
      <c r="E14" s="35"/>
      <c r="F14" s="4" t="s">
        <v>14</v>
      </c>
      <c r="G14" s="5">
        <v>935000</v>
      </c>
      <c r="I14" s="35"/>
      <c r="J14" s="4" t="s">
        <v>14</v>
      </c>
      <c r="K14" s="41">
        <f t="shared" si="0"/>
        <v>1364000</v>
      </c>
    </row>
    <row r="15" spans="2:11" x14ac:dyDescent="0.25">
      <c r="B15" s="4" t="s">
        <v>15</v>
      </c>
      <c r="C15" s="5">
        <v>1577000</v>
      </c>
      <c r="E15" s="35"/>
      <c r="F15" s="4" t="s">
        <v>15</v>
      </c>
      <c r="G15" s="5">
        <v>783000</v>
      </c>
      <c r="I15" s="35"/>
      <c r="J15" s="4" t="s">
        <v>15</v>
      </c>
      <c r="K15" s="41">
        <f t="shared" si="0"/>
        <v>1180000</v>
      </c>
    </row>
    <row r="16" spans="2:11" x14ac:dyDescent="0.25">
      <c r="B16" s="4" t="s">
        <v>16</v>
      </c>
      <c r="C16" s="5">
        <v>2570000</v>
      </c>
      <c r="E16" s="35"/>
      <c r="F16" s="4" t="s">
        <v>16</v>
      </c>
      <c r="G16" s="5">
        <v>2393000</v>
      </c>
      <c r="I16" s="35"/>
      <c r="J16" s="4" t="s">
        <v>16</v>
      </c>
      <c r="K16" s="41">
        <f t="shared" si="0"/>
        <v>2481500</v>
      </c>
    </row>
    <row r="17" spans="2:12" x14ac:dyDescent="0.25">
      <c r="B17" s="4" t="s">
        <v>17</v>
      </c>
      <c r="C17" s="5">
        <v>71664922</v>
      </c>
      <c r="E17" s="35"/>
      <c r="F17" s="4" t="s">
        <v>17</v>
      </c>
      <c r="G17" s="5">
        <v>68620000</v>
      </c>
      <c r="I17" s="35"/>
      <c r="J17" s="4" t="s">
        <v>17</v>
      </c>
      <c r="K17" s="41">
        <f t="shared" si="0"/>
        <v>70142461</v>
      </c>
    </row>
    <row r="18" spans="2:12" ht="15.75" thickBot="1" x14ac:dyDescent="0.3">
      <c r="B18" s="7" t="s">
        <v>7</v>
      </c>
      <c r="C18" s="40">
        <f>1839750</f>
        <v>1839750</v>
      </c>
      <c r="E18" s="35"/>
      <c r="F18" s="7" t="s">
        <v>7</v>
      </c>
      <c r="G18" s="40">
        <v>1731000</v>
      </c>
      <c r="I18" s="35"/>
      <c r="J18" s="7" t="s">
        <v>7</v>
      </c>
      <c r="K18" s="41">
        <f t="shared" si="0"/>
        <v>1785375</v>
      </c>
    </row>
    <row r="19" spans="2:12" ht="15.75" thickBot="1" x14ac:dyDescent="0.3">
      <c r="B19" s="1" t="s">
        <v>9</v>
      </c>
      <c r="C19" s="6">
        <f>SUM(C7:C18)</f>
        <v>92872672</v>
      </c>
      <c r="E19" s="35"/>
      <c r="F19" s="1" t="s">
        <v>9</v>
      </c>
      <c r="G19" s="6">
        <f>SUM(G7:G18)</f>
        <v>85858000</v>
      </c>
      <c r="I19" s="35"/>
      <c r="J19" s="1" t="s">
        <v>9</v>
      </c>
      <c r="K19" s="6">
        <f>SUM(K7:K18)</f>
        <v>89365336</v>
      </c>
    </row>
    <row r="20" spans="2:12" ht="15.75" thickBot="1" x14ac:dyDescent="0.3">
      <c r="B20" s="22" t="s">
        <v>38</v>
      </c>
      <c r="C20" s="9">
        <v>474483</v>
      </c>
      <c r="E20" s="35"/>
      <c r="I20" s="35"/>
    </row>
    <row r="21" spans="2:12" x14ac:dyDescent="0.25">
      <c r="B21" s="50"/>
      <c r="C21" s="46"/>
      <c r="E21" s="35"/>
      <c r="I21" s="35"/>
    </row>
    <row r="22" spans="2:12" x14ac:dyDescent="0.25">
      <c r="B22" s="44" t="s">
        <v>34</v>
      </c>
      <c r="C22" s="8"/>
      <c r="E22" s="35"/>
      <c r="F22" s="44" t="s">
        <v>34</v>
      </c>
      <c r="G22" s="8"/>
      <c r="I22" s="35"/>
      <c r="J22" s="44" t="s">
        <v>34</v>
      </c>
      <c r="K22" s="8"/>
    </row>
    <row r="23" spans="2:12" ht="15.75" thickBot="1" x14ac:dyDescent="0.3">
      <c r="B23" s="8"/>
      <c r="C23" s="8"/>
      <c r="E23" s="35"/>
      <c r="F23" s="8"/>
      <c r="G23" s="8"/>
      <c r="I23" s="35"/>
      <c r="J23" s="8"/>
      <c r="K23" s="8"/>
    </row>
    <row r="24" spans="2:12" ht="15.75" thickBot="1" x14ac:dyDescent="0.3">
      <c r="B24" s="2" t="s">
        <v>32</v>
      </c>
      <c r="C24" s="3">
        <f>SUM(C17:C18)</f>
        <v>73504672</v>
      </c>
      <c r="E24" s="35"/>
      <c r="F24" s="22" t="s">
        <v>18</v>
      </c>
      <c r="G24" s="3">
        <f>SUM(G17:G18)</f>
        <v>70351000</v>
      </c>
      <c r="I24" s="35"/>
      <c r="J24" s="22" t="s">
        <v>18</v>
      </c>
      <c r="K24" s="3">
        <f>SUM(K17:K18)</f>
        <v>71927836</v>
      </c>
    </row>
    <row r="25" spans="2:12" ht="15.75" thickBot="1" x14ac:dyDescent="0.3">
      <c r="B25" s="45" t="s">
        <v>33</v>
      </c>
      <c r="C25" s="11">
        <f>C24/$C$20</f>
        <v>154.91529095879093</v>
      </c>
      <c r="D25" s="46"/>
      <c r="E25" s="35"/>
      <c r="F25" s="45" t="s">
        <v>33</v>
      </c>
      <c r="G25" s="11">
        <f>G24/$C$20</f>
        <v>148.26874724700357</v>
      </c>
      <c r="I25" s="35"/>
      <c r="J25" s="45" t="s">
        <v>33</v>
      </c>
      <c r="K25" s="11">
        <f>K24/$C$20</f>
        <v>151.59201910289727</v>
      </c>
      <c r="L25" s="46"/>
    </row>
    <row r="26" spans="2:12" ht="15.75" thickBot="1" x14ac:dyDescent="0.3">
      <c r="B26" s="7" t="s">
        <v>19</v>
      </c>
      <c r="C26" s="10">
        <f>SUM(C7:C16)</f>
        <v>19368000</v>
      </c>
      <c r="E26" s="35"/>
      <c r="F26" s="22" t="s">
        <v>19</v>
      </c>
      <c r="G26" s="10">
        <f>SUM(G7:G16)</f>
        <v>15507000</v>
      </c>
      <c r="I26" s="35"/>
      <c r="J26" s="22" t="s">
        <v>19</v>
      </c>
      <c r="K26" s="10">
        <f>SUM(K7:K16)</f>
        <v>17437500</v>
      </c>
    </row>
    <row r="27" spans="2:12" ht="15.75" thickBot="1" x14ac:dyDescent="0.3">
      <c r="B27" s="1" t="s">
        <v>20</v>
      </c>
      <c r="C27" s="6">
        <f>C24+C26</f>
        <v>92872672</v>
      </c>
      <c r="E27" s="35"/>
      <c r="F27" s="1" t="s">
        <v>20</v>
      </c>
      <c r="G27" s="6">
        <f>G24+G26</f>
        <v>85858000</v>
      </c>
      <c r="I27" s="35"/>
      <c r="J27" s="1" t="s">
        <v>20</v>
      </c>
      <c r="K27" s="6">
        <f>K24+K26</f>
        <v>89365336</v>
      </c>
    </row>
    <row r="28" spans="2:12" x14ac:dyDescent="0.25">
      <c r="E28" s="35"/>
      <c r="I28" s="35"/>
    </row>
    <row r="29" spans="2:12" x14ac:dyDescent="0.25">
      <c r="B29" s="43" t="s">
        <v>31</v>
      </c>
      <c r="E29" s="35"/>
      <c r="F29" s="43" t="s">
        <v>31</v>
      </c>
      <c r="I29" s="35"/>
      <c r="J29" s="43" t="s">
        <v>31</v>
      </c>
    </row>
    <row r="30" spans="2:12" ht="15.75" thickBot="1" x14ac:dyDescent="0.3">
      <c r="E30" s="35"/>
      <c r="I30" s="35"/>
    </row>
    <row r="31" spans="2:12" ht="15.75" thickBot="1" x14ac:dyDescent="0.3">
      <c r="B31" s="12" t="s">
        <v>21</v>
      </c>
      <c r="C31" s="13">
        <v>102159939</v>
      </c>
      <c r="E31" s="35"/>
      <c r="F31" s="12" t="s">
        <v>21</v>
      </c>
      <c r="G31" s="13">
        <v>101624000</v>
      </c>
      <c r="I31" s="35"/>
    </row>
    <row r="32" spans="2:12" ht="15.75" thickBot="1" x14ac:dyDescent="0.3">
      <c r="B32" s="12" t="s">
        <v>22</v>
      </c>
      <c r="C32" s="13">
        <f>2431407+582312</f>
        <v>3013719</v>
      </c>
      <c r="E32" s="35"/>
      <c r="F32" s="12" t="s">
        <v>22</v>
      </c>
      <c r="G32" s="14">
        <v>2998000</v>
      </c>
      <c r="I32" s="35"/>
      <c r="J32" s="16"/>
      <c r="K32" s="17"/>
    </row>
    <row r="33" spans="2:13" ht="15.75" thickBot="1" x14ac:dyDescent="0.3">
      <c r="B33" s="12" t="s">
        <v>23</v>
      </c>
      <c r="C33" s="15">
        <f>C32/C31</f>
        <v>2.9500007825963952E-2</v>
      </c>
      <c r="E33" s="35"/>
      <c r="F33" s="12" t="s">
        <v>23</v>
      </c>
      <c r="G33" s="15">
        <f>G32/G31</f>
        <v>2.9500905297961112E-2</v>
      </c>
      <c r="I33" s="35"/>
      <c r="J33" s="12" t="s">
        <v>23</v>
      </c>
      <c r="K33" s="15">
        <f>G33</f>
        <v>2.9500905297961112E-2</v>
      </c>
    </row>
    <row r="34" spans="2:13" x14ac:dyDescent="0.25">
      <c r="B34" s="16"/>
      <c r="C34" s="17"/>
      <c r="E34" s="35"/>
      <c r="F34" s="16"/>
      <c r="G34" s="17"/>
      <c r="I34" s="35"/>
    </row>
    <row r="35" spans="2:13" x14ac:dyDescent="0.25">
      <c r="B35" s="44" t="s">
        <v>35</v>
      </c>
      <c r="C35" s="8"/>
      <c r="E35" s="35"/>
      <c r="F35" s="44" t="s">
        <v>35</v>
      </c>
      <c r="G35" s="8"/>
      <c r="I35" s="35"/>
      <c r="J35" s="44" t="s">
        <v>35</v>
      </c>
      <c r="K35" s="8"/>
    </row>
    <row r="36" spans="2:13" ht="15.75" thickBot="1" x14ac:dyDescent="0.3">
      <c r="B36" s="8"/>
      <c r="C36" s="8"/>
      <c r="E36" s="35"/>
      <c r="F36" s="8"/>
      <c r="G36" s="8"/>
      <c r="I36" s="35"/>
      <c r="J36" s="8"/>
      <c r="K36" s="8"/>
    </row>
    <row r="37" spans="2:13" ht="15.75" thickBot="1" x14ac:dyDescent="0.3">
      <c r="B37" s="2" t="s">
        <v>32</v>
      </c>
      <c r="C37" s="33">
        <f>C24*(1+C33)</f>
        <v>75673060.399244919</v>
      </c>
      <c r="D37" s="46"/>
      <c r="E37" s="35"/>
      <c r="F37" s="2" t="s">
        <v>32</v>
      </c>
      <c r="G37" s="33">
        <f>G24*(1+G33)</f>
        <v>72426418.188616857</v>
      </c>
      <c r="I37" s="35"/>
      <c r="J37" s="2" t="s">
        <v>32</v>
      </c>
      <c r="K37" s="33">
        <f>K24*(1+K33)</f>
        <v>74049772.278123274</v>
      </c>
      <c r="L37" s="46"/>
    </row>
    <row r="38" spans="2:13" ht="15.75" thickBot="1" x14ac:dyDescent="0.3">
      <c r="B38" s="45" t="s">
        <v>33</v>
      </c>
      <c r="C38" s="11">
        <f>C37/$C$20</f>
        <v>159.48529325443675</v>
      </c>
      <c r="D38" s="49"/>
      <c r="E38" s="35"/>
      <c r="F38" s="45" t="s">
        <v>33</v>
      </c>
      <c r="G38" s="11">
        <f>G37/$C$20</f>
        <v>152.64280951818475</v>
      </c>
      <c r="I38" s="35"/>
      <c r="J38" s="45" t="s">
        <v>33</v>
      </c>
      <c r="K38" s="11">
        <f>K37/$C$20</f>
        <v>156.06412090237853</v>
      </c>
    </row>
    <row r="39" spans="2:13" ht="15.75" thickBot="1" x14ac:dyDescent="0.3">
      <c r="B39" s="7" t="s">
        <v>19</v>
      </c>
      <c r="C39" s="48">
        <f>C26*(1+C33)</f>
        <v>19939356.151573271</v>
      </c>
      <c r="D39" s="49"/>
      <c r="E39" s="35"/>
      <c r="F39" s="7" t="s">
        <v>19</v>
      </c>
      <c r="G39" s="48">
        <f>G26*(1+G33)</f>
        <v>15964470.538455483</v>
      </c>
      <c r="I39" s="35"/>
      <c r="J39" s="7" t="s">
        <v>19</v>
      </c>
      <c r="K39" s="48">
        <f>K26*(1+K33)</f>
        <v>17951922.036133196</v>
      </c>
      <c r="L39" s="49"/>
    </row>
    <row r="40" spans="2:13" ht="15.75" thickBot="1" x14ac:dyDescent="0.3">
      <c r="B40" s="1" t="s">
        <v>20</v>
      </c>
      <c r="C40" s="6">
        <f>C37+C39</f>
        <v>95612416.55081819</v>
      </c>
      <c r="E40" s="35"/>
      <c r="F40" s="1" t="s">
        <v>20</v>
      </c>
      <c r="G40" s="6">
        <f>G37+G39</f>
        <v>88390888.727072343</v>
      </c>
      <c r="I40" s="35"/>
      <c r="J40" s="1" t="s">
        <v>20</v>
      </c>
      <c r="K40" s="6">
        <f>K37+K39</f>
        <v>92001694.314256474</v>
      </c>
    </row>
    <row r="41" spans="2:13" x14ac:dyDescent="0.25">
      <c r="E41" s="35"/>
      <c r="I41" s="35"/>
    </row>
    <row r="42" spans="2:13" x14ac:dyDescent="0.25">
      <c r="B42" s="47" t="s">
        <v>36</v>
      </c>
      <c r="E42" s="35"/>
      <c r="F42" s="47" t="s">
        <v>36</v>
      </c>
      <c r="I42" s="35"/>
      <c r="J42" s="47" t="s">
        <v>36</v>
      </c>
    </row>
    <row r="43" spans="2:13" ht="15.75" thickBot="1" x14ac:dyDescent="0.3">
      <c r="E43" s="35"/>
      <c r="I43" s="35"/>
    </row>
    <row r="44" spans="2:13" ht="30.75" thickBot="1" x14ac:dyDescent="0.3">
      <c r="B44" s="18" t="s">
        <v>24</v>
      </c>
      <c r="C44" s="33">
        <v>543600</v>
      </c>
      <c r="E44" s="35"/>
      <c r="F44" s="18" t="s">
        <v>24</v>
      </c>
      <c r="G44" s="33">
        <v>543600</v>
      </c>
      <c r="I44" s="35"/>
      <c r="J44" s="18" t="s">
        <v>24</v>
      </c>
      <c r="K44" s="33">
        <v>543600</v>
      </c>
      <c r="M44" s="31"/>
    </row>
    <row r="45" spans="2:13" x14ac:dyDescent="0.25">
      <c r="B45" s="20"/>
      <c r="E45" s="35"/>
      <c r="F45" s="20"/>
      <c r="H45" s="21"/>
      <c r="I45" s="35"/>
      <c r="J45" s="20"/>
      <c r="M45" s="32"/>
    </row>
    <row r="46" spans="2:13" x14ac:dyDescent="0.25">
      <c r="B46" s="44" t="s">
        <v>39</v>
      </c>
      <c r="E46" s="35"/>
      <c r="F46" s="44" t="s">
        <v>39</v>
      </c>
      <c r="H46" s="21"/>
      <c r="I46" s="35"/>
      <c r="J46" s="44" t="s">
        <v>39</v>
      </c>
      <c r="M46" s="32"/>
    </row>
    <row r="47" spans="2:13" ht="15.75" thickBot="1" x14ac:dyDescent="0.3">
      <c r="B47" s="20"/>
      <c r="E47" s="35"/>
      <c r="F47" s="20"/>
      <c r="H47" s="21"/>
      <c r="I47" s="35"/>
      <c r="J47" s="20"/>
      <c r="M47" s="32"/>
    </row>
    <row r="48" spans="2:13" ht="15.75" thickBot="1" x14ac:dyDescent="0.3">
      <c r="B48" s="22" t="s">
        <v>25</v>
      </c>
      <c r="C48" s="42">
        <v>1617000</v>
      </c>
      <c r="E48" s="35"/>
      <c r="F48" s="22" t="s">
        <v>25</v>
      </c>
      <c r="G48" s="42">
        <v>1617000</v>
      </c>
      <c r="H48" s="21"/>
      <c r="I48" s="35"/>
      <c r="J48" s="22" t="s">
        <v>25</v>
      </c>
      <c r="K48" s="42">
        <v>1617000</v>
      </c>
      <c r="M48" s="21"/>
    </row>
    <row r="49" spans="2:13" x14ac:dyDescent="0.25">
      <c r="B49" s="8"/>
      <c r="C49" s="8"/>
      <c r="E49" s="35"/>
      <c r="F49" s="8"/>
      <c r="G49" s="8"/>
      <c r="H49" s="21"/>
      <c r="I49" s="35"/>
      <c r="J49" s="8"/>
      <c r="K49" s="8"/>
      <c r="M49" s="21"/>
    </row>
    <row r="50" spans="2:13" x14ac:dyDescent="0.25">
      <c r="B50" s="44" t="s">
        <v>41</v>
      </c>
      <c r="C50" s="8"/>
      <c r="E50" s="35"/>
      <c r="F50" s="44" t="s">
        <v>41</v>
      </c>
      <c r="G50" s="8"/>
      <c r="H50" s="21"/>
      <c r="I50" s="35"/>
      <c r="J50" s="44" t="s">
        <v>41</v>
      </c>
      <c r="K50" s="8"/>
      <c r="M50" s="21"/>
    </row>
    <row r="51" spans="2:13" ht="15.75" thickBot="1" x14ac:dyDescent="0.3">
      <c r="B51" s="8"/>
      <c r="C51" s="8"/>
      <c r="E51" s="35"/>
      <c r="F51" s="8"/>
      <c r="G51" s="8"/>
      <c r="H51" s="21"/>
      <c r="I51" s="35"/>
      <c r="J51" s="8"/>
      <c r="K51" s="8"/>
      <c r="M51" s="21"/>
    </row>
    <row r="52" spans="2:13" ht="15.75" thickBot="1" x14ac:dyDescent="0.3">
      <c r="B52" s="2" t="s">
        <v>37</v>
      </c>
      <c r="C52" s="33">
        <f>C37+C44+C48</f>
        <v>77833660.399244919</v>
      </c>
      <c r="D52" s="46"/>
      <c r="E52" s="35"/>
      <c r="F52" s="22" t="s">
        <v>26</v>
      </c>
      <c r="G52" s="33">
        <f>G37+G44+G48</f>
        <v>74587018.188616857</v>
      </c>
      <c r="H52" s="21"/>
      <c r="I52" s="35"/>
      <c r="J52" s="2" t="s">
        <v>26</v>
      </c>
      <c r="K52" s="33">
        <f>K37+K44+K48</f>
        <v>76210372.278123274</v>
      </c>
      <c r="L52" s="46"/>
      <c r="M52" s="21"/>
    </row>
    <row r="53" spans="2:13" ht="15.75" thickBot="1" x14ac:dyDescent="0.3">
      <c r="B53" s="45" t="s">
        <v>33</v>
      </c>
      <c r="C53" s="11">
        <f>C52/$C$20</f>
        <v>164.03888105421041</v>
      </c>
      <c r="D53" s="46"/>
      <c r="E53" s="35"/>
      <c r="F53" s="45" t="s">
        <v>33</v>
      </c>
      <c r="G53" s="11">
        <f>G52/$C$20</f>
        <v>157.1963973179584</v>
      </c>
      <c r="H53" s="21"/>
      <c r="I53" s="35"/>
      <c r="J53" s="45" t="s">
        <v>33</v>
      </c>
      <c r="K53" s="11">
        <f>K52/$C$20</f>
        <v>160.61770870215219</v>
      </c>
      <c r="L53" s="46"/>
      <c r="M53" s="21"/>
    </row>
    <row r="54" spans="2:13" ht="15.75" thickBot="1" x14ac:dyDescent="0.3">
      <c r="B54" s="7" t="s">
        <v>19</v>
      </c>
      <c r="C54" s="33">
        <f>C39</f>
        <v>19939356.151573271</v>
      </c>
      <c r="D54" s="49"/>
      <c r="E54" s="35"/>
      <c r="F54" s="22" t="s">
        <v>19</v>
      </c>
      <c r="G54" s="33">
        <f>G39</f>
        <v>15964470.538455483</v>
      </c>
      <c r="H54" s="21"/>
      <c r="I54" s="35"/>
      <c r="J54" s="7" t="s">
        <v>19</v>
      </c>
      <c r="K54" s="33">
        <f>K39</f>
        <v>17951922.036133196</v>
      </c>
      <c r="L54" s="49"/>
      <c r="M54" s="21"/>
    </row>
    <row r="55" spans="2:13" ht="15.75" thickBot="1" x14ac:dyDescent="0.3">
      <c r="B55" s="1" t="s">
        <v>20</v>
      </c>
      <c r="C55" s="38">
        <f>SUM(C52:C54)</f>
        <v>97773180.589699239</v>
      </c>
      <c r="E55" s="35"/>
      <c r="F55" s="1" t="s">
        <v>20</v>
      </c>
      <c r="G55" s="38">
        <f>SUM(G52:G54)</f>
        <v>90551645.923469663</v>
      </c>
      <c r="H55" s="21"/>
      <c r="I55" s="35"/>
      <c r="J55" s="1" t="s">
        <v>20</v>
      </c>
      <c r="K55" s="38">
        <f>SUM(K52:K54)</f>
        <v>94162454.931965172</v>
      </c>
      <c r="M55" s="21"/>
    </row>
    <row r="56" spans="2:13" x14ac:dyDescent="0.25">
      <c r="E56" s="36"/>
      <c r="I56" s="35"/>
    </row>
    <row r="57" spans="2:13" s="34" customFormat="1" x14ac:dyDescent="0.25"/>
    <row r="58" spans="2:13" ht="15.75" thickBot="1" x14ac:dyDescent="0.3">
      <c r="B58" s="23" t="s">
        <v>29</v>
      </c>
    </row>
    <row r="59" spans="2:13" ht="15.75" thickBot="1" x14ac:dyDescent="0.3">
      <c r="B59" s="8"/>
      <c r="C59" s="26" t="s">
        <v>28</v>
      </c>
      <c r="D59" s="1" t="s">
        <v>27</v>
      </c>
      <c r="E59" s="51" t="s">
        <v>42</v>
      </c>
    </row>
    <row r="60" spans="2:13" ht="15.75" thickBot="1" x14ac:dyDescent="0.3">
      <c r="B60" s="2" t="s">
        <v>18</v>
      </c>
      <c r="C60" s="24">
        <f>C52</f>
        <v>77833660.399244919</v>
      </c>
      <c r="D60" s="24">
        <f>G52</f>
        <v>74587018.188616857</v>
      </c>
      <c r="E60" s="19">
        <f>K52</f>
        <v>76210372.278123274</v>
      </c>
    </row>
    <row r="61" spans="2:13" ht="15.75" thickBot="1" x14ac:dyDescent="0.3">
      <c r="B61" s="7" t="s">
        <v>19</v>
      </c>
      <c r="C61" s="28">
        <f>C54</f>
        <v>19939356.151573271</v>
      </c>
      <c r="D61" s="25">
        <f>G54</f>
        <v>15964470.538455483</v>
      </c>
      <c r="E61" s="19">
        <f>K54</f>
        <v>17951922.036133196</v>
      </c>
    </row>
    <row r="62" spans="2:13" ht="15.75" thickBot="1" x14ac:dyDescent="0.3">
      <c r="B62" s="26" t="s">
        <v>20</v>
      </c>
      <c r="C62" s="29">
        <f>SUM(C60:C61)</f>
        <v>97773016.55081819</v>
      </c>
      <c r="D62" s="6">
        <f>SUM(D60:D61)</f>
        <v>90551488.727072343</v>
      </c>
      <c r="E62" s="6">
        <f>SUM(E60:E61)</f>
        <v>94162294.314256474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TZC Cost Position</vt:lpstr>
      <vt:lpstr>VE Cost Position.</vt:lpstr>
    </vt:vector>
  </TitlesOfParts>
  <Company>Rapleys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Mackay-James</dc:creator>
  <cp:lastModifiedBy>Archie Mackay-James</cp:lastModifiedBy>
  <dcterms:created xsi:type="dcterms:W3CDTF">2022-09-29T09:26:41Z</dcterms:created>
  <dcterms:modified xsi:type="dcterms:W3CDTF">2022-09-30T11:42:30Z</dcterms:modified>
</cp:coreProperties>
</file>