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qbst\Documents\Community\Firethorn\Firethorn Legal 2023\Documents Appeal 1\NWBA Prep Docs\Draft Proofs of Evidence\Core Docs\"/>
    </mc:Choice>
  </mc:AlternateContent>
  <xr:revisionPtr revIDLastSave="0" documentId="8_{852EAF68-54F7-4BA8-9376-A56B22D6A0F5}" xr6:coauthVersionLast="47" xr6:coauthVersionMax="47" xr10:uidLastSave="{00000000-0000-0000-0000-000000000000}"/>
  <bookViews>
    <workbookView xWindow="-96" yWindow="-96" windowWidth="23232" windowHeight="12552" activeTab="3" xr2:uid="{E9CDE8C1-69C4-4331-9923-E28F004E9924}"/>
  </bookViews>
  <sheets>
    <sheet name="20Sept19" sheetId="1" r:id="rId1"/>
    <sheet name="5Dec19" sheetId="2" r:id="rId2"/>
    <sheet name="Comparison" sheetId="3" r:id="rId3"/>
    <sheet name="Mode Survey Sept 2021" sheetId="5" r:id="rId4"/>
    <sheet name="For table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5" l="1"/>
  <c r="D25" i="5"/>
  <c r="C26" i="5"/>
  <c r="C25" i="5"/>
  <c r="B26" i="5"/>
  <c r="B25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D14" i="5"/>
  <c r="C14" i="5"/>
  <c r="B14" i="5"/>
  <c r="D11" i="5"/>
  <c r="D10" i="5"/>
  <c r="D9" i="5"/>
  <c r="D8" i="5"/>
  <c r="D7" i="5"/>
  <c r="D6" i="5"/>
  <c r="D5" i="5"/>
  <c r="D4" i="5"/>
  <c r="D3" i="5"/>
  <c r="D2" i="5"/>
  <c r="C11" i="5"/>
  <c r="B11" i="5"/>
  <c r="P7" i="4"/>
  <c r="P14" i="4"/>
  <c r="P6" i="4"/>
  <c r="P13" i="4"/>
  <c r="P5" i="4"/>
  <c r="P12" i="4"/>
  <c r="P4" i="4"/>
  <c r="P3" i="4"/>
  <c r="P11" i="4" s="1"/>
  <c r="P17" i="3"/>
  <c r="N17" i="3"/>
  <c r="P16" i="3"/>
  <c r="Q16" i="3" s="1"/>
  <c r="N16" i="3"/>
  <c r="O16" i="3" s="1"/>
  <c r="P15" i="3"/>
  <c r="Q15" i="3" s="1"/>
  <c r="N15" i="3"/>
  <c r="O15" i="3" s="1"/>
  <c r="K13" i="3"/>
  <c r="N13" i="3" s="1"/>
  <c r="O13" i="3" s="1"/>
  <c r="H17" i="3"/>
  <c r="L14" i="3" l="1"/>
  <c r="P13" i="3"/>
  <c r="Q13" i="3" s="1"/>
  <c r="L16" i="3"/>
  <c r="D22" i="4"/>
  <c r="D14" i="4"/>
  <c r="C15" i="4"/>
  <c r="B15" i="4"/>
  <c r="D6" i="4"/>
  <c r="D5" i="4"/>
  <c r="C13" i="4"/>
  <c r="B13" i="4"/>
  <c r="D4" i="4"/>
  <c r="D13" i="4" l="1"/>
  <c r="E28" i="3" l="1"/>
  <c r="B28" i="3"/>
  <c r="P23" i="3"/>
  <c r="Q23" i="3" s="1"/>
  <c r="O23" i="3"/>
  <c r="N23" i="3"/>
  <c r="P14" i="3"/>
  <c r="Q14" i="3" s="1"/>
  <c r="N14" i="3"/>
  <c r="O14" i="3" s="1"/>
  <c r="P11" i="3"/>
  <c r="Q11" i="3" s="1"/>
  <c r="N11" i="3"/>
  <c r="O11" i="3" s="1"/>
  <c r="P10" i="3"/>
  <c r="Q10" i="3" s="1"/>
  <c r="P5" i="3"/>
  <c r="Q5" i="3" s="1"/>
  <c r="N5" i="3"/>
  <c r="O5" i="3" s="1"/>
  <c r="Q41" i="3"/>
  <c r="P40" i="3"/>
  <c r="P41" i="3"/>
  <c r="O40" i="3"/>
  <c r="O41" i="3"/>
  <c r="O39" i="3"/>
  <c r="P39" i="3"/>
  <c r="P42" i="3" s="1"/>
  <c r="O28" i="1"/>
  <c r="Q40" i="3" l="1"/>
  <c r="Q39" i="3"/>
  <c r="Q42" i="3" s="1"/>
  <c r="Q44" i="3" s="1"/>
  <c r="O42" i="3"/>
  <c r="Q28" i="3"/>
  <c r="P28" i="3"/>
  <c r="O28" i="3"/>
  <c r="N28" i="3"/>
  <c r="H28" i="3"/>
  <c r="H27" i="3"/>
  <c r="H26" i="3"/>
  <c r="F25" i="3"/>
  <c r="H20" i="3"/>
  <c r="I20" i="3" s="1"/>
  <c r="E22" i="3"/>
  <c r="B22" i="3"/>
  <c r="C23" i="3" s="1"/>
  <c r="I4" i="3"/>
  <c r="H24" i="3"/>
  <c r="H25" i="3"/>
  <c r="H23" i="3"/>
  <c r="H19" i="3"/>
  <c r="I19" i="3" s="1"/>
  <c r="I5" i="3"/>
  <c r="I6" i="3"/>
  <c r="I7" i="3"/>
  <c r="I8" i="3"/>
  <c r="I9" i="3"/>
  <c r="I10" i="3"/>
  <c r="I11" i="3"/>
  <c r="I14" i="3"/>
  <c r="I15" i="3"/>
  <c r="I16" i="3"/>
  <c r="H5" i="3"/>
  <c r="H6" i="3"/>
  <c r="H7" i="3"/>
  <c r="H8" i="3"/>
  <c r="H9" i="3"/>
  <c r="H10" i="3"/>
  <c r="H11" i="3"/>
  <c r="H13" i="3"/>
  <c r="I13" i="3" s="1"/>
  <c r="H14" i="3"/>
  <c r="H15" i="3"/>
  <c r="H16" i="3"/>
  <c r="H4" i="3"/>
  <c r="R10" i="2"/>
  <c r="R8" i="2"/>
  <c r="O17" i="2"/>
  <c r="O18" i="2"/>
  <c r="O19" i="2"/>
  <c r="R25" i="2" s="1"/>
  <c r="O20" i="2"/>
  <c r="R17" i="2" s="1"/>
  <c r="O34" i="2"/>
  <c r="O27" i="2"/>
  <c r="J31" i="2"/>
  <c r="O30" i="2"/>
  <c r="I31" i="2"/>
  <c r="H31" i="2"/>
  <c r="G31" i="2"/>
  <c r="F31" i="2"/>
  <c r="E31" i="2"/>
  <c r="D31" i="2"/>
  <c r="C31" i="2"/>
  <c r="B31" i="2"/>
  <c r="K21" i="2"/>
  <c r="H21" i="2"/>
  <c r="G21" i="2"/>
  <c r="F21" i="2"/>
  <c r="E21" i="2"/>
  <c r="D21" i="2"/>
  <c r="C21" i="2"/>
  <c r="B21" i="2"/>
  <c r="O5" i="2"/>
  <c r="R9" i="2" s="1"/>
  <c r="O12" i="2"/>
  <c r="R21" i="2" s="1"/>
  <c r="O11" i="2"/>
  <c r="M31" i="2"/>
  <c r="L31" i="2"/>
  <c r="K31" i="2"/>
  <c r="O29" i="2"/>
  <c r="O28" i="2"/>
  <c r="O26" i="2"/>
  <c r="O25" i="2"/>
  <c r="O24" i="2"/>
  <c r="R7" i="2" s="1"/>
  <c r="M21" i="2"/>
  <c r="L21" i="2"/>
  <c r="J21" i="2"/>
  <c r="I21" i="2"/>
  <c r="O16" i="2"/>
  <c r="M13" i="2"/>
  <c r="L13" i="2"/>
  <c r="K13" i="2"/>
  <c r="J13" i="2"/>
  <c r="I13" i="2"/>
  <c r="H13" i="2"/>
  <c r="G13" i="2"/>
  <c r="F13" i="2"/>
  <c r="E13" i="2"/>
  <c r="D13" i="2"/>
  <c r="C13" i="2"/>
  <c r="B13" i="2"/>
  <c r="O10" i="2"/>
  <c r="O9" i="2"/>
  <c r="R11" i="2" s="1"/>
  <c r="R15" i="2" s="1"/>
  <c r="O8" i="2"/>
  <c r="O7" i="2"/>
  <c r="O6" i="2"/>
  <c r="H22" i="3" l="1"/>
  <c r="I22" i="3" s="1"/>
  <c r="P22" i="3"/>
  <c r="Q22" i="3"/>
  <c r="R16" i="2"/>
  <c r="F23" i="3"/>
  <c r="I23" i="3" s="1"/>
  <c r="F26" i="3"/>
  <c r="R5" i="2"/>
  <c r="R18" i="2"/>
  <c r="F24" i="3"/>
  <c r="C27" i="3"/>
  <c r="F28" i="3"/>
  <c r="R4" i="2"/>
  <c r="S8" i="2" s="1"/>
  <c r="O22" i="3"/>
  <c r="N22" i="3"/>
  <c r="R6" i="2"/>
  <c r="C25" i="3"/>
  <c r="I25" i="3" s="1"/>
  <c r="F27" i="3"/>
  <c r="I27" i="3" s="1"/>
  <c r="C28" i="3"/>
  <c r="R23" i="2"/>
  <c r="C24" i="3"/>
  <c r="I24" i="3" s="1"/>
  <c r="C26" i="3"/>
  <c r="I26" i="3" s="1"/>
  <c r="O31" i="2"/>
  <c r="O21" i="2"/>
  <c r="O13" i="2"/>
  <c r="I28" i="3" l="1"/>
  <c r="S7" i="2"/>
  <c r="S18" i="2"/>
  <c r="S16" i="2"/>
  <c r="S17" i="2"/>
  <c r="S10" i="2"/>
  <c r="S5" i="2"/>
  <c r="S9" i="2"/>
  <c r="S11" i="2"/>
  <c r="S6" i="2"/>
  <c r="O21" i="1"/>
  <c r="O22" i="1"/>
  <c r="O23" i="1"/>
  <c r="O24" i="1"/>
  <c r="O20" i="1"/>
  <c r="R7" i="1" s="1"/>
  <c r="C25" i="1"/>
  <c r="D25" i="1"/>
  <c r="E25" i="1"/>
  <c r="F25" i="1"/>
  <c r="G25" i="1"/>
  <c r="H25" i="1"/>
  <c r="I25" i="1"/>
  <c r="J25" i="1"/>
  <c r="K25" i="1"/>
  <c r="L25" i="1"/>
  <c r="M25" i="1"/>
  <c r="B25" i="1"/>
  <c r="O15" i="1"/>
  <c r="R15" i="1" s="1"/>
  <c r="O16" i="1"/>
  <c r="O14" i="1"/>
  <c r="C17" i="1"/>
  <c r="D17" i="1"/>
  <c r="E17" i="1"/>
  <c r="F17" i="1"/>
  <c r="G17" i="1"/>
  <c r="H17" i="1"/>
  <c r="I17" i="1"/>
  <c r="J17" i="1"/>
  <c r="K17" i="1"/>
  <c r="L17" i="1"/>
  <c r="M17" i="1"/>
  <c r="B17" i="1"/>
  <c r="O17" i="1" s="1"/>
  <c r="O6" i="1"/>
  <c r="R20" i="1" s="1"/>
  <c r="O7" i="1"/>
  <c r="R10" i="1" s="1"/>
  <c r="O8" i="1"/>
  <c r="O9" i="1"/>
  <c r="O10" i="1"/>
  <c r="O5" i="1"/>
  <c r="C11" i="1"/>
  <c r="D11" i="1"/>
  <c r="E11" i="1"/>
  <c r="F11" i="1"/>
  <c r="G11" i="1"/>
  <c r="H11" i="1"/>
  <c r="I11" i="1"/>
  <c r="J11" i="1"/>
  <c r="K11" i="1"/>
  <c r="L11" i="1"/>
  <c r="M11" i="1"/>
  <c r="B11" i="1"/>
  <c r="R4" i="1" l="1"/>
  <c r="R9" i="1"/>
  <c r="R6" i="1"/>
  <c r="R22" i="1"/>
  <c r="R11" i="1"/>
  <c r="R13" i="1" s="1"/>
  <c r="O25" i="1"/>
  <c r="R18" i="1"/>
  <c r="S10" i="1"/>
  <c r="S7" i="1"/>
  <c r="S9" i="1"/>
  <c r="S6" i="1"/>
  <c r="O11" i="1"/>
  <c r="R5" i="1"/>
  <c r="S5" i="1" s="1"/>
  <c r="R14" i="1"/>
  <c r="S11" i="1"/>
  <c r="R16" i="1"/>
  <c r="S16" i="1" l="1"/>
  <c r="S14" i="1" l="1"/>
  <c r="S15" i="1"/>
</calcChain>
</file>

<file path=xl/sharedStrings.xml><?xml version="1.0" encoding="utf-8"?>
<sst xmlns="http://schemas.openxmlformats.org/spreadsheetml/2006/main" count="281" uniqueCount="111">
  <si>
    <t>TRAFFIC SURVEY, ELMSBROOK, Friday 20 September 2019, 0800-0900 hours</t>
  </si>
  <si>
    <t>CARS</t>
  </si>
  <si>
    <t>B4100 to Phase 1</t>
  </si>
  <si>
    <t>Phase 1 to B4100</t>
  </si>
  <si>
    <t>B4100 to Phase 2</t>
  </si>
  <si>
    <t>Phase 2 to B4100</t>
  </si>
  <si>
    <t>B4100 to Gagle Brook School</t>
  </si>
  <si>
    <t>Gagle Brook School to B4100</t>
  </si>
  <si>
    <t>BICYCLES</t>
  </si>
  <si>
    <t>Elmsbrook to B4100</t>
  </si>
  <si>
    <t>WALKING</t>
  </si>
  <si>
    <t>BUS</t>
  </si>
  <si>
    <t>No. of Passengers on E1</t>
  </si>
  <si>
    <t>TIME - Start of 5 minute period</t>
  </si>
  <si>
    <t>End: 09:00</t>
  </si>
  <si>
    <t>Elmsbrook to Gagle Brook School</t>
  </si>
  <si>
    <t>Total</t>
  </si>
  <si>
    <t>Total Entrants to Elmsbrook</t>
  </si>
  <si>
    <t>Of which Cars</t>
  </si>
  <si>
    <t>Of Which Bicycles</t>
  </si>
  <si>
    <t>Of which Walking</t>
  </si>
  <si>
    <t>%</t>
  </si>
  <si>
    <t>Of whom go to Phase 1</t>
  </si>
  <si>
    <t>Of whom go to Phase 2</t>
  </si>
  <si>
    <t>Of whom go to GB School</t>
  </si>
  <si>
    <t>Total Visiting GB School</t>
  </si>
  <si>
    <t>Of which Bicycles</t>
  </si>
  <si>
    <t>Total Cars passing Local C.</t>
  </si>
  <si>
    <t>Of which Bus</t>
  </si>
  <si>
    <t>B4100 to Eco Business Centre (EBC)</t>
  </si>
  <si>
    <t>EBC to B4100</t>
  </si>
  <si>
    <t>B4100 to Elmsbrook</t>
  </si>
  <si>
    <t>Gagle Brook School to Elmsbrook</t>
  </si>
  <si>
    <t>Of whom go to Phases 1 &amp; 2</t>
  </si>
  <si>
    <t>Of whom go to the EBC</t>
  </si>
  <si>
    <t>TRAFFIC SURVEY, ELMSBROOK, Thursday 5 December 2019, 0800-0900 hours</t>
  </si>
  <si>
    <t>Difference: Sept MINUS Dec</t>
  </si>
  <si>
    <t>Possible reasons for differences:</t>
  </si>
  <si>
    <t>Thursday vs Friday - working days; working at home; nursery days</t>
  </si>
  <si>
    <t>Illness</t>
  </si>
  <si>
    <t>Cold, foggy weather</t>
  </si>
  <si>
    <t>Some children have moved schools, reducing total visitors</t>
  </si>
  <si>
    <t>Some school support staff don't work Thursday, also reducing school visitors</t>
  </si>
  <si>
    <t>Total Car Trips</t>
  </si>
  <si>
    <t>Total Bicycle Trips</t>
  </si>
  <si>
    <t>Total Walking Trips</t>
  </si>
  <si>
    <t>% Diffs</t>
  </si>
  <si>
    <t>Total Exiting Elmsbrook</t>
  </si>
  <si>
    <t>Total Trips</t>
  </si>
  <si>
    <t>Diff</t>
  </si>
  <si>
    <t>Make 27% less trips on Thursday in December c.f. Friday in September</t>
  </si>
  <si>
    <t>Total Bus Trips</t>
  </si>
  <si>
    <t>NB: EBC not fully open on 20 September.</t>
  </si>
  <si>
    <t>14% fewer trips into Elmsbrook</t>
  </si>
  <si>
    <t>17% fewer trips out of Elmsbrook</t>
  </si>
  <si>
    <t>31% fewer trips to the School</t>
  </si>
  <si>
    <t>7% less cars passing the Local Centre/EBC entrance</t>
  </si>
  <si>
    <t>All modes of transport reduced by roughly the same proportion</t>
  </si>
  <si>
    <t>(From latter 2 reasons above, would anticipate 14% fewer - the remainder illness?</t>
  </si>
  <si>
    <t>Total School Trips</t>
  </si>
  <si>
    <t>Roughly 50% of all trips are to/from the School.</t>
  </si>
  <si>
    <t>School parents contribute less vehicle trips than residents - average 56% vs. 73%.</t>
  </si>
  <si>
    <t>School parents only very slightly "Greener" than residents, by this measure though (taking into % on Elmsbrook).</t>
  </si>
  <si>
    <t>From Tables 8.7-8.8:</t>
  </si>
  <si>
    <t>Morn Peak (8-9am)</t>
  </si>
  <si>
    <t>Residential - Private</t>
  </si>
  <si>
    <t>Residential - Affordable</t>
  </si>
  <si>
    <t>Primary School</t>
  </si>
  <si>
    <t>Eco Business Centre</t>
  </si>
  <si>
    <t>Residential - Total</t>
  </si>
  <si>
    <t>Scaling based on proportions ca. 2019:</t>
  </si>
  <si>
    <t>TOTALS:</t>
  </si>
  <si>
    <t>Simulated</t>
  </si>
  <si>
    <t>Differences:</t>
  </si>
  <si>
    <t>Sept-Sim</t>
  </si>
  <si>
    <t>Dec-Sim</t>
  </si>
  <si>
    <t>% Error</t>
  </si>
  <si>
    <t>(n/a)</t>
  </si>
  <si>
    <t>Total Non-Vehicle Trips</t>
  </si>
  <si>
    <t>So if this were 60%, Total Trips would be:</t>
  </si>
  <si>
    <t>Total Entering Elmsbrook</t>
  </si>
  <si>
    <t>Difference</t>
  </si>
  <si>
    <t>Number of Trips</t>
  </si>
  <si>
    <t>As % of Total Trips:</t>
  </si>
  <si>
    <t>(% Diff.)</t>
  </si>
  <si>
    <t>Arrive</t>
  </si>
  <si>
    <t>Depart</t>
  </si>
  <si>
    <t>TOTAL</t>
  </si>
  <si>
    <t>TA-Sims</t>
  </si>
  <si>
    <t>Sep-Sim</t>
  </si>
  <si>
    <t>% Differences:</t>
  </si>
  <si>
    <t>Total Non-Car Trips</t>
  </si>
  <si>
    <t>Additional walking/cycling siblings/parents/grandparents not accompanying in colder weather</t>
  </si>
  <si>
    <t>No. Trips</t>
  </si>
  <si>
    <t>As %Total</t>
  </si>
  <si>
    <t>…with the difference of 44 trips being the predicted Non-Vehicle.</t>
  </si>
  <si>
    <t>Car (Single Occupancy)</t>
  </si>
  <si>
    <t>Car (&gt;1 Occupant)</t>
  </si>
  <si>
    <t>Taxi</t>
  </si>
  <si>
    <t>Motocycle</t>
  </si>
  <si>
    <t>Bus</t>
  </si>
  <si>
    <t>Rail</t>
  </si>
  <si>
    <t>Pedestrian</t>
  </si>
  <si>
    <t>Cycle</t>
  </si>
  <si>
    <t>LGV</t>
  </si>
  <si>
    <t>Departs</t>
  </si>
  <si>
    <t>Arrivals</t>
  </si>
  <si>
    <t>Numbers of Trips</t>
  </si>
  <si>
    <t>As Percentages</t>
  </si>
  <si>
    <t>Cars/Taxis/LGV/Mcycle</t>
  </si>
  <si>
    <t>Bus/Rail/Ped/Cycle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</si>
</sst>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0" fontId="1" fillId="0" borderId="0" xfId="0" applyFont="1"/>
    <xf numFmtId="1" fontId="0" fillId="0" borderId="0" xfId="0" applyNumberFormat="1"/>
    <xf numFmtId="15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left" indent="4"/>
    </xf>
    <xf numFmtId="1" fontId="0" fillId="0" borderId="0" xfId="0" applyNumberForma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FAFA3-8FF5-4683-A2CF-C7AEBC187A43}">
  <dimension ref="A1:S28"/>
  <sheetViews>
    <sheetView workbookViewId="0">
      <selection activeCell="A32" sqref="A32"/>
    </sheetView>
  </sheetViews>
  <sheetFormatPr defaultRowHeight="14.4" x14ac:dyDescent="0.55000000000000004"/>
  <cols>
    <col min="1" max="1" width="29.68359375" customWidth="1"/>
    <col min="2" max="13" width="5.578125" bestFit="1" customWidth="1"/>
    <col min="14" max="14" width="4.41796875" customWidth="1"/>
    <col min="16" max="16" width="3.15625" customWidth="1"/>
    <col min="17" max="17" width="25.68359375" bestFit="1" customWidth="1"/>
    <col min="19" max="19" width="9.578125" bestFit="1" customWidth="1"/>
  </cols>
  <sheetData>
    <row r="1" spans="1:19" x14ac:dyDescent="0.55000000000000004">
      <c r="A1" t="s">
        <v>0</v>
      </c>
    </row>
    <row r="3" spans="1:19" x14ac:dyDescent="0.55000000000000004">
      <c r="A3" t="s">
        <v>13</v>
      </c>
      <c r="B3" s="1">
        <v>0.33333333333333331</v>
      </c>
      <c r="C3" s="1">
        <v>0.33680555555555558</v>
      </c>
      <c r="D3" s="1">
        <v>0.34027777777777773</v>
      </c>
      <c r="E3" s="1">
        <v>0.34375</v>
      </c>
      <c r="F3" s="1">
        <v>0.34722222222222199</v>
      </c>
      <c r="G3" s="1">
        <v>0.35069444444444497</v>
      </c>
      <c r="H3" s="1">
        <v>0.35416666666666702</v>
      </c>
      <c r="I3" s="1">
        <v>0.35763888888888901</v>
      </c>
      <c r="J3" s="1">
        <v>0.36111111111111099</v>
      </c>
      <c r="K3" s="1">
        <v>0.36458333333333398</v>
      </c>
      <c r="L3" s="1">
        <v>0.36805555555555602</v>
      </c>
      <c r="M3" s="1">
        <v>0.37152777777777801</v>
      </c>
      <c r="N3" t="s">
        <v>14</v>
      </c>
      <c r="R3" s="2" t="s">
        <v>16</v>
      </c>
      <c r="S3" s="2" t="s">
        <v>21</v>
      </c>
    </row>
    <row r="4" spans="1:19" x14ac:dyDescent="0.55000000000000004">
      <c r="A4" t="s">
        <v>1</v>
      </c>
      <c r="O4" s="2" t="s">
        <v>16</v>
      </c>
      <c r="Q4" t="s">
        <v>17</v>
      </c>
      <c r="R4">
        <f>O5+O7+O9+O15+O20</f>
        <v>81</v>
      </c>
    </row>
    <row r="5" spans="1:19" x14ac:dyDescent="0.55000000000000004">
      <c r="A5" t="s">
        <v>2</v>
      </c>
      <c r="B5">
        <v>0</v>
      </c>
      <c r="C5">
        <v>1</v>
      </c>
      <c r="D5">
        <v>1</v>
      </c>
      <c r="E5">
        <v>2</v>
      </c>
      <c r="F5">
        <v>2</v>
      </c>
      <c r="G5">
        <v>1</v>
      </c>
      <c r="H5">
        <v>1</v>
      </c>
      <c r="I5">
        <v>2</v>
      </c>
      <c r="J5">
        <v>5</v>
      </c>
      <c r="K5">
        <v>1</v>
      </c>
      <c r="L5">
        <v>3</v>
      </c>
      <c r="M5">
        <v>5</v>
      </c>
      <c r="O5">
        <f>SUM(B5:M5)</f>
        <v>24</v>
      </c>
      <c r="Q5" t="s">
        <v>18</v>
      </c>
      <c r="R5">
        <f>O5+O7+O9</f>
        <v>62</v>
      </c>
      <c r="S5" s="3">
        <f>R5/R4*100</f>
        <v>76.543209876543202</v>
      </c>
    </row>
    <row r="6" spans="1:19" x14ac:dyDescent="0.55000000000000004">
      <c r="A6" t="s">
        <v>3</v>
      </c>
      <c r="B6">
        <v>3</v>
      </c>
      <c r="C6">
        <v>4</v>
      </c>
      <c r="D6">
        <v>2</v>
      </c>
      <c r="E6">
        <v>4</v>
      </c>
      <c r="F6">
        <v>3</v>
      </c>
      <c r="G6">
        <v>1</v>
      </c>
      <c r="H6">
        <v>6</v>
      </c>
      <c r="I6">
        <v>5</v>
      </c>
      <c r="J6">
        <v>5</v>
      </c>
      <c r="K6">
        <v>1</v>
      </c>
      <c r="L6">
        <v>3</v>
      </c>
      <c r="M6">
        <v>2</v>
      </c>
      <c r="O6">
        <f t="shared" ref="O6:O11" si="0">SUM(B6:M6)</f>
        <v>39</v>
      </c>
      <c r="Q6" t="s">
        <v>19</v>
      </c>
      <c r="R6">
        <f>O15</f>
        <v>9</v>
      </c>
      <c r="S6" s="3">
        <f>R6/R4*100</f>
        <v>11.111111111111111</v>
      </c>
    </row>
    <row r="7" spans="1:19" x14ac:dyDescent="0.55000000000000004">
      <c r="A7" t="s">
        <v>4</v>
      </c>
      <c r="B7">
        <v>0</v>
      </c>
      <c r="C7">
        <v>0</v>
      </c>
      <c r="D7">
        <v>0</v>
      </c>
      <c r="E7">
        <v>0</v>
      </c>
      <c r="F7">
        <v>2</v>
      </c>
      <c r="G7">
        <v>0</v>
      </c>
      <c r="H7">
        <v>1</v>
      </c>
      <c r="I7">
        <v>2</v>
      </c>
      <c r="J7">
        <v>1</v>
      </c>
      <c r="K7">
        <v>0</v>
      </c>
      <c r="L7">
        <v>1</v>
      </c>
      <c r="M7">
        <v>0</v>
      </c>
      <c r="O7">
        <f t="shared" si="0"/>
        <v>7</v>
      </c>
      <c r="Q7" t="s">
        <v>20</v>
      </c>
      <c r="R7">
        <f>O20</f>
        <v>10</v>
      </c>
      <c r="S7" s="3">
        <f>R7/R4*100</f>
        <v>12.345679012345679</v>
      </c>
    </row>
    <row r="8" spans="1:19" x14ac:dyDescent="0.55000000000000004">
      <c r="A8" t="s">
        <v>5</v>
      </c>
      <c r="B8">
        <v>1</v>
      </c>
      <c r="C8">
        <v>3</v>
      </c>
      <c r="D8">
        <v>2</v>
      </c>
      <c r="E8">
        <v>1</v>
      </c>
      <c r="F8">
        <v>0</v>
      </c>
      <c r="G8">
        <v>1</v>
      </c>
      <c r="H8">
        <v>4</v>
      </c>
      <c r="I8">
        <v>2</v>
      </c>
      <c r="J8">
        <v>1</v>
      </c>
      <c r="K8">
        <v>2</v>
      </c>
      <c r="L8">
        <v>1</v>
      </c>
      <c r="M8">
        <v>2</v>
      </c>
      <c r="O8">
        <f t="shared" si="0"/>
        <v>20</v>
      </c>
      <c r="Q8" t="s">
        <v>28</v>
      </c>
      <c r="R8">
        <v>0</v>
      </c>
      <c r="S8">
        <v>0</v>
      </c>
    </row>
    <row r="9" spans="1:19" x14ac:dyDescent="0.55000000000000004">
      <c r="A9" t="s">
        <v>6</v>
      </c>
      <c r="B9">
        <v>2</v>
      </c>
      <c r="C9">
        <v>1</v>
      </c>
      <c r="D9">
        <v>2</v>
      </c>
      <c r="E9">
        <v>1</v>
      </c>
      <c r="F9">
        <v>1</v>
      </c>
      <c r="G9">
        <v>7</v>
      </c>
      <c r="H9">
        <v>3</v>
      </c>
      <c r="I9">
        <v>4</v>
      </c>
      <c r="J9">
        <v>6</v>
      </c>
      <c r="K9">
        <v>0</v>
      </c>
      <c r="L9">
        <v>0</v>
      </c>
      <c r="M9">
        <v>4</v>
      </c>
      <c r="O9">
        <f t="shared" si="0"/>
        <v>31</v>
      </c>
      <c r="Q9" t="s">
        <v>22</v>
      </c>
      <c r="R9">
        <f>O5</f>
        <v>24</v>
      </c>
      <c r="S9" s="3">
        <f>R9/R4*100</f>
        <v>29.629629629629626</v>
      </c>
    </row>
    <row r="10" spans="1:19" x14ac:dyDescent="0.55000000000000004">
      <c r="A10" t="s">
        <v>7</v>
      </c>
      <c r="B10">
        <v>2</v>
      </c>
      <c r="C10">
        <v>0</v>
      </c>
      <c r="D10">
        <v>1</v>
      </c>
      <c r="E10">
        <v>1</v>
      </c>
      <c r="F10">
        <v>1</v>
      </c>
      <c r="G10">
        <v>0</v>
      </c>
      <c r="H10">
        <v>0</v>
      </c>
      <c r="I10">
        <v>5</v>
      </c>
      <c r="J10">
        <v>2</v>
      </c>
      <c r="K10">
        <v>9</v>
      </c>
      <c r="L10">
        <v>4</v>
      </c>
      <c r="M10">
        <v>0</v>
      </c>
      <c r="O10">
        <f t="shared" si="0"/>
        <v>25</v>
      </c>
      <c r="Q10" t="s">
        <v>23</v>
      </c>
      <c r="R10">
        <f>O7</f>
        <v>7</v>
      </c>
      <c r="S10" s="3">
        <f>R10/R4*100</f>
        <v>8.6419753086419746</v>
      </c>
    </row>
    <row r="11" spans="1:19" x14ac:dyDescent="0.55000000000000004">
      <c r="A11" s="2" t="s">
        <v>16</v>
      </c>
      <c r="B11">
        <f>SUM(B5:B10)</f>
        <v>8</v>
      </c>
      <c r="C11">
        <f t="shared" ref="C11:M11" si="1">SUM(C5:C10)</f>
        <v>9</v>
      </c>
      <c r="D11">
        <f t="shared" si="1"/>
        <v>8</v>
      </c>
      <c r="E11">
        <f t="shared" si="1"/>
        <v>9</v>
      </c>
      <c r="F11">
        <f t="shared" si="1"/>
        <v>9</v>
      </c>
      <c r="G11">
        <f t="shared" si="1"/>
        <v>10</v>
      </c>
      <c r="H11">
        <f t="shared" si="1"/>
        <v>15</v>
      </c>
      <c r="I11">
        <f t="shared" si="1"/>
        <v>20</v>
      </c>
      <c r="J11">
        <f t="shared" si="1"/>
        <v>20</v>
      </c>
      <c r="K11">
        <f t="shared" si="1"/>
        <v>13</v>
      </c>
      <c r="L11">
        <f t="shared" si="1"/>
        <v>12</v>
      </c>
      <c r="M11">
        <f t="shared" si="1"/>
        <v>13</v>
      </c>
      <c r="O11">
        <f t="shared" si="0"/>
        <v>146</v>
      </c>
      <c r="Q11" t="s">
        <v>24</v>
      </c>
      <c r="R11">
        <f>O9+O15+O20</f>
        <v>50</v>
      </c>
      <c r="S11" s="3">
        <f>R11/R4*100</f>
        <v>61.728395061728392</v>
      </c>
    </row>
    <row r="13" spans="1:19" x14ac:dyDescent="0.55000000000000004">
      <c r="A13" t="s">
        <v>8</v>
      </c>
      <c r="O13" s="2" t="s">
        <v>16</v>
      </c>
      <c r="Q13" t="s">
        <v>25</v>
      </c>
      <c r="R13">
        <f>R11+O24</f>
        <v>59</v>
      </c>
    </row>
    <row r="14" spans="1:19" x14ac:dyDescent="0.55000000000000004">
      <c r="A14" t="s">
        <v>9</v>
      </c>
      <c r="B14">
        <v>4</v>
      </c>
      <c r="C14">
        <v>0</v>
      </c>
      <c r="D14">
        <v>1</v>
      </c>
      <c r="E14">
        <v>1</v>
      </c>
      <c r="F14">
        <v>2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O14">
        <f>SUM(B14:M14)</f>
        <v>9</v>
      </c>
      <c r="Q14" t="s">
        <v>18</v>
      </c>
      <c r="R14">
        <f>O9</f>
        <v>31</v>
      </c>
      <c r="S14" s="3">
        <f>R14/R13*100</f>
        <v>52.542372881355938</v>
      </c>
    </row>
    <row r="15" spans="1:19" x14ac:dyDescent="0.55000000000000004">
      <c r="A15" t="s">
        <v>6</v>
      </c>
      <c r="B15">
        <v>0</v>
      </c>
      <c r="C15">
        <v>0</v>
      </c>
      <c r="D15">
        <v>2</v>
      </c>
      <c r="E15">
        <v>0</v>
      </c>
      <c r="F15">
        <v>3</v>
      </c>
      <c r="G15">
        <v>2</v>
      </c>
      <c r="H15">
        <v>2</v>
      </c>
      <c r="I15">
        <v>0</v>
      </c>
      <c r="J15">
        <v>0</v>
      </c>
      <c r="K15">
        <v>0</v>
      </c>
      <c r="L15">
        <v>0</v>
      </c>
      <c r="M15">
        <v>0</v>
      </c>
      <c r="O15">
        <f t="shared" ref="O15:O17" si="2">SUM(B15:M15)</f>
        <v>9</v>
      </c>
      <c r="Q15" t="s">
        <v>26</v>
      </c>
      <c r="R15">
        <f>O15</f>
        <v>9</v>
      </c>
      <c r="S15" s="3">
        <f>R15/R13*100</f>
        <v>15.254237288135593</v>
      </c>
    </row>
    <row r="16" spans="1:19" x14ac:dyDescent="0.55000000000000004">
      <c r="A16" t="s">
        <v>7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1</v>
      </c>
      <c r="K16">
        <v>2</v>
      </c>
      <c r="L16">
        <v>0</v>
      </c>
      <c r="M16">
        <v>0</v>
      </c>
      <c r="O16">
        <f t="shared" si="2"/>
        <v>4</v>
      </c>
      <c r="Q16" t="s">
        <v>20</v>
      </c>
      <c r="R16">
        <f>O20+O23</f>
        <v>17</v>
      </c>
      <c r="S16" s="3">
        <f>R16/R13*100</f>
        <v>28.8135593220339</v>
      </c>
    </row>
    <row r="17" spans="1:18" x14ac:dyDescent="0.55000000000000004">
      <c r="A17" s="2" t="s">
        <v>16</v>
      </c>
      <c r="B17">
        <f>SUM(B14:B16)</f>
        <v>4</v>
      </c>
      <c r="C17">
        <f t="shared" ref="C17:M17" si="3">SUM(C14:C16)</f>
        <v>0</v>
      </c>
      <c r="D17">
        <f t="shared" si="3"/>
        <v>3</v>
      </c>
      <c r="E17">
        <f t="shared" si="3"/>
        <v>1</v>
      </c>
      <c r="F17">
        <f t="shared" si="3"/>
        <v>5</v>
      </c>
      <c r="G17">
        <f t="shared" si="3"/>
        <v>3</v>
      </c>
      <c r="H17">
        <f t="shared" si="3"/>
        <v>2</v>
      </c>
      <c r="I17">
        <f t="shared" si="3"/>
        <v>1</v>
      </c>
      <c r="J17">
        <f t="shared" si="3"/>
        <v>1</v>
      </c>
      <c r="K17">
        <f t="shared" si="3"/>
        <v>2</v>
      </c>
      <c r="L17">
        <f t="shared" si="3"/>
        <v>0</v>
      </c>
      <c r="M17">
        <f t="shared" si="3"/>
        <v>0</v>
      </c>
      <c r="O17">
        <f t="shared" si="2"/>
        <v>22</v>
      </c>
    </row>
    <row r="18" spans="1:18" x14ac:dyDescent="0.55000000000000004">
      <c r="Q18" t="s">
        <v>27</v>
      </c>
      <c r="R18">
        <f>O7+O8+O9+O10</f>
        <v>83</v>
      </c>
    </row>
    <row r="19" spans="1:18" x14ac:dyDescent="0.55000000000000004">
      <c r="A19" t="s">
        <v>10</v>
      </c>
      <c r="O19" s="2" t="s">
        <v>16</v>
      </c>
    </row>
    <row r="20" spans="1:18" x14ac:dyDescent="0.55000000000000004">
      <c r="A20" t="s">
        <v>6</v>
      </c>
      <c r="B20">
        <v>0</v>
      </c>
      <c r="C20">
        <v>0</v>
      </c>
      <c r="D20">
        <v>0</v>
      </c>
      <c r="E20">
        <v>0</v>
      </c>
      <c r="F20">
        <v>2</v>
      </c>
      <c r="G20">
        <v>1</v>
      </c>
      <c r="H20">
        <v>4</v>
      </c>
      <c r="I20">
        <v>2</v>
      </c>
      <c r="J20">
        <v>1</v>
      </c>
      <c r="K20">
        <v>0</v>
      </c>
      <c r="L20">
        <v>0</v>
      </c>
      <c r="M20">
        <v>0</v>
      </c>
      <c r="O20">
        <f>SUM(B20:M20)</f>
        <v>10</v>
      </c>
      <c r="Q20" t="s">
        <v>47</v>
      </c>
      <c r="R20">
        <f>O6+O8+O10+O14+O16+O21+O22+O24+O28</f>
        <v>115</v>
      </c>
    </row>
    <row r="21" spans="1:18" x14ac:dyDescent="0.55000000000000004">
      <c r="A21" t="s">
        <v>3</v>
      </c>
      <c r="B21">
        <v>0</v>
      </c>
      <c r="C21">
        <v>1</v>
      </c>
      <c r="D21">
        <v>1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2</v>
      </c>
      <c r="L21">
        <v>0</v>
      </c>
      <c r="M21">
        <v>0</v>
      </c>
      <c r="O21">
        <f t="shared" ref="O21:O25" si="4">SUM(B21:M21)</f>
        <v>5</v>
      </c>
    </row>
    <row r="22" spans="1:18" x14ac:dyDescent="0.55000000000000004">
      <c r="A22" t="s">
        <v>5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O22">
        <f t="shared" si="4"/>
        <v>1</v>
      </c>
      <c r="Q22" t="s">
        <v>59</v>
      </c>
      <c r="R22">
        <f>O9+O10+O15+O16+O20+O23+O24</f>
        <v>95</v>
      </c>
    </row>
    <row r="23" spans="1:18" x14ac:dyDescent="0.55000000000000004">
      <c r="A23" t="s">
        <v>15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3</v>
      </c>
      <c r="I23">
        <v>2</v>
      </c>
      <c r="J23">
        <v>2</v>
      </c>
      <c r="K23">
        <v>0</v>
      </c>
      <c r="L23">
        <v>0</v>
      </c>
      <c r="M23">
        <v>0</v>
      </c>
      <c r="O23">
        <f t="shared" si="4"/>
        <v>7</v>
      </c>
    </row>
    <row r="24" spans="1:18" x14ac:dyDescent="0.55000000000000004">
      <c r="A24" t="s">
        <v>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2</v>
      </c>
      <c r="J24">
        <v>0</v>
      </c>
      <c r="K24">
        <v>5</v>
      </c>
      <c r="L24">
        <v>2</v>
      </c>
      <c r="M24">
        <v>0</v>
      </c>
      <c r="O24">
        <f t="shared" si="4"/>
        <v>9</v>
      </c>
    </row>
    <row r="25" spans="1:18" x14ac:dyDescent="0.55000000000000004">
      <c r="A25" s="2" t="s">
        <v>16</v>
      </c>
      <c r="B25">
        <f>SUM(B20:B24)</f>
        <v>0</v>
      </c>
      <c r="C25">
        <f t="shared" ref="C25:M25" si="5">SUM(C20:C24)</f>
        <v>2</v>
      </c>
      <c r="D25">
        <f t="shared" si="5"/>
        <v>1</v>
      </c>
      <c r="E25">
        <f t="shared" si="5"/>
        <v>0</v>
      </c>
      <c r="F25">
        <f t="shared" si="5"/>
        <v>3</v>
      </c>
      <c r="G25">
        <f t="shared" si="5"/>
        <v>1</v>
      </c>
      <c r="H25">
        <f t="shared" si="5"/>
        <v>7</v>
      </c>
      <c r="I25">
        <f t="shared" si="5"/>
        <v>6</v>
      </c>
      <c r="J25">
        <f t="shared" si="5"/>
        <v>3</v>
      </c>
      <c r="K25">
        <f t="shared" si="5"/>
        <v>7</v>
      </c>
      <c r="L25">
        <f t="shared" si="5"/>
        <v>2</v>
      </c>
      <c r="M25">
        <f t="shared" si="5"/>
        <v>0</v>
      </c>
      <c r="O25">
        <f t="shared" si="4"/>
        <v>32</v>
      </c>
    </row>
    <row r="27" spans="1:18" x14ac:dyDescent="0.55000000000000004">
      <c r="A27" t="s">
        <v>11</v>
      </c>
      <c r="O27" s="2" t="s">
        <v>16</v>
      </c>
    </row>
    <row r="28" spans="1:18" x14ac:dyDescent="0.55000000000000004">
      <c r="A28" t="s">
        <v>12</v>
      </c>
      <c r="B28">
        <v>2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O28">
        <f>SUM(B28:M28)</f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FF468-730E-4EDA-87F9-4A8AE4F33CC7}">
  <dimension ref="A1:S34"/>
  <sheetViews>
    <sheetView workbookViewId="0">
      <selection activeCell="T27" sqref="T27"/>
    </sheetView>
  </sheetViews>
  <sheetFormatPr defaultRowHeight="14.4" x14ac:dyDescent="0.55000000000000004"/>
  <cols>
    <col min="1" max="1" width="29.68359375" customWidth="1"/>
    <col min="2" max="13" width="5.578125" bestFit="1" customWidth="1"/>
    <col min="14" max="14" width="4.41796875" customWidth="1"/>
    <col min="16" max="16" width="3.15625" customWidth="1"/>
    <col min="17" max="17" width="25.68359375" bestFit="1" customWidth="1"/>
    <col min="19" max="19" width="9.578125" bestFit="1" customWidth="1"/>
  </cols>
  <sheetData>
    <row r="1" spans="1:19" x14ac:dyDescent="0.55000000000000004">
      <c r="A1" t="s">
        <v>35</v>
      </c>
    </row>
    <row r="3" spans="1:19" x14ac:dyDescent="0.55000000000000004">
      <c r="A3" t="s">
        <v>13</v>
      </c>
      <c r="B3" s="1">
        <v>0.33333333333333331</v>
      </c>
      <c r="C3" s="1">
        <v>0.33680555555555558</v>
      </c>
      <c r="D3" s="1">
        <v>0.34027777777777773</v>
      </c>
      <c r="E3" s="1">
        <v>0.34375</v>
      </c>
      <c r="F3" s="1">
        <v>0.34722222222222199</v>
      </c>
      <c r="G3" s="1">
        <v>0.35069444444444497</v>
      </c>
      <c r="H3" s="1">
        <v>0.35416666666666702</v>
      </c>
      <c r="I3" s="1">
        <v>0.35763888888888901</v>
      </c>
      <c r="J3" s="1">
        <v>0.36111111111111099</v>
      </c>
      <c r="K3" s="1">
        <v>0.36458333333333398</v>
      </c>
      <c r="L3" s="1">
        <v>0.36805555555555602</v>
      </c>
      <c r="M3" s="1">
        <v>0.37152777777777801</v>
      </c>
      <c r="N3" t="s">
        <v>14</v>
      </c>
      <c r="R3" s="2" t="s">
        <v>16</v>
      </c>
      <c r="S3" s="2" t="s">
        <v>21</v>
      </c>
    </row>
    <row r="4" spans="1:19" x14ac:dyDescent="0.55000000000000004">
      <c r="A4" t="s">
        <v>1</v>
      </c>
      <c r="O4" s="2" t="s">
        <v>16</v>
      </c>
      <c r="Q4" t="s">
        <v>17</v>
      </c>
      <c r="R4">
        <f>O5+O7+O9+O11+O17+O18+O25+O26+O28</f>
        <v>70</v>
      </c>
    </row>
    <row r="5" spans="1:19" x14ac:dyDescent="0.55000000000000004">
      <c r="A5" t="s">
        <v>2</v>
      </c>
      <c r="B5">
        <v>0</v>
      </c>
      <c r="C5">
        <v>1</v>
      </c>
      <c r="D5">
        <v>1</v>
      </c>
      <c r="E5">
        <v>1</v>
      </c>
      <c r="F5">
        <v>2</v>
      </c>
      <c r="G5">
        <v>2</v>
      </c>
      <c r="H5">
        <v>3</v>
      </c>
      <c r="I5">
        <v>0</v>
      </c>
      <c r="J5">
        <v>0</v>
      </c>
      <c r="K5">
        <v>1</v>
      </c>
      <c r="L5">
        <v>1</v>
      </c>
      <c r="M5">
        <v>1</v>
      </c>
      <c r="O5">
        <f>SUM(B5:M5)</f>
        <v>13</v>
      </c>
      <c r="Q5" t="s">
        <v>18</v>
      </c>
      <c r="R5">
        <f>O5+O7+O9+O11</f>
        <v>51</v>
      </c>
      <c r="S5" s="3">
        <f>R5/R4*100</f>
        <v>72.857142857142847</v>
      </c>
    </row>
    <row r="6" spans="1:19" x14ac:dyDescent="0.55000000000000004">
      <c r="A6" t="s">
        <v>3</v>
      </c>
      <c r="B6">
        <v>6</v>
      </c>
      <c r="C6">
        <v>2</v>
      </c>
      <c r="D6">
        <v>1</v>
      </c>
      <c r="E6">
        <v>1</v>
      </c>
      <c r="F6">
        <v>1</v>
      </c>
      <c r="G6">
        <v>4</v>
      </c>
      <c r="H6">
        <v>4</v>
      </c>
      <c r="I6">
        <v>7</v>
      </c>
      <c r="J6">
        <v>4</v>
      </c>
      <c r="K6">
        <v>3</v>
      </c>
      <c r="L6">
        <v>4</v>
      </c>
      <c r="M6">
        <v>1</v>
      </c>
      <c r="O6">
        <f>SUM(B6:M6)</f>
        <v>38</v>
      </c>
      <c r="Q6" t="s">
        <v>19</v>
      </c>
      <c r="R6">
        <f>O17+O18</f>
        <v>8</v>
      </c>
      <c r="S6" s="3">
        <f>R6/R4*100</f>
        <v>11.428571428571429</v>
      </c>
    </row>
    <row r="7" spans="1:19" x14ac:dyDescent="0.55000000000000004">
      <c r="A7" t="s">
        <v>4</v>
      </c>
      <c r="B7">
        <v>2</v>
      </c>
      <c r="C7">
        <v>1</v>
      </c>
      <c r="D7">
        <v>1</v>
      </c>
      <c r="E7">
        <v>1</v>
      </c>
      <c r="F7">
        <v>0</v>
      </c>
      <c r="G7">
        <v>1</v>
      </c>
      <c r="H7">
        <v>0</v>
      </c>
      <c r="I7">
        <v>0</v>
      </c>
      <c r="J7">
        <v>1</v>
      </c>
      <c r="K7">
        <v>0</v>
      </c>
      <c r="L7">
        <v>2</v>
      </c>
      <c r="M7">
        <v>1</v>
      </c>
      <c r="O7">
        <f t="shared" ref="O7:O13" si="0">SUM(B7:M7)</f>
        <v>10</v>
      </c>
      <c r="Q7" t="s">
        <v>20</v>
      </c>
      <c r="R7">
        <f>O24+O27</f>
        <v>7</v>
      </c>
      <c r="S7" s="3">
        <f>R7/R4*100</f>
        <v>10</v>
      </c>
    </row>
    <row r="8" spans="1:19" x14ac:dyDescent="0.55000000000000004">
      <c r="A8" t="s">
        <v>5</v>
      </c>
      <c r="B8">
        <v>3</v>
      </c>
      <c r="C8">
        <v>1</v>
      </c>
      <c r="D8">
        <v>1</v>
      </c>
      <c r="E8">
        <v>1</v>
      </c>
      <c r="F8">
        <v>2</v>
      </c>
      <c r="G8">
        <v>4</v>
      </c>
      <c r="H8">
        <v>1</v>
      </c>
      <c r="I8">
        <v>1</v>
      </c>
      <c r="J8">
        <v>0</v>
      </c>
      <c r="K8">
        <v>1</v>
      </c>
      <c r="L8">
        <v>1</v>
      </c>
      <c r="M8">
        <v>0</v>
      </c>
      <c r="O8">
        <f t="shared" si="0"/>
        <v>16</v>
      </c>
      <c r="Q8" t="s">
        <v>28</v>
      </c>
      <c r="R8">
        <f>G34</f>
        <v>1</v>
      </c>
      <c r="S8" s="3">
        <f>R8/R4*100</f>
        <v>1.4285714285714286</v>
      </c>
    </row>
    <row r="9" spans="1:19" x14ac:dyDescent="0.55000000000000004">
      <c r="A9" t="s">
        <v>6</v>
      </c>
      <c r="B9">
        <v>1</v>
      </c>
      <c r="C9">
        <v>1</v>
      </c>
      <c r="D9">
        <v>0</v>
      </c>
      <c r="E9">
        <v>1</v>
      </c>
      <c r="F9">
        <v>3</v>
      </c>
      <c r="G9">
        <v>4</v>
      </c>
      <c r="H9">
        <v>5</v>
      </c>
      <c r="I9">
        <v>5</v>
      </c>
      <c r="J9">
        <v>2</v>
      </c>
      <c r="K9">
        <v>1</v>
      </c>
      <c r="L9">
        <v>0</v>
      </c>
      <c r="M9">
        <v>1</v>
      </c>
      <c r="O9">
        <f t="shared" si="0"/>
        <v>24</v>
      </c>
      <c r="Q9" t="s">
        <v>33</v>
      </c>
      <c r="R9">
        <f>O5+O7+O17+O27</f>
        <v>27</v>
      </c>
      <c r="S9" s="3">
        <f>R9/R4*100</f>
        <v>38.571428571428577</v>
      </c>
    </row>
    <row r="10" spans="1:19" x14ac:dyDescent="0.55000000000000004">
      <c r="A10" t="s">
        <v>7</v>
      </c>
      <c r="B10">
        <v>0</v>
      </c>
      <c r="C10">
        <v>0</v>
      </c>
      <c r="D10">
        <v>0</v>
      </c>
      <c r="E10">
        <v>2</v>
      </c>
      <c r="F10">
        <v>0</v>
      </c>
      <c r="G10">
        <v>0</v>
      </c>
      <c r="H10">
        <v>0</v>
      </c>
      <c r="I10">
        <v>6</v>
      </c>
      <c r="J10">
        <v>7</v>
      </c>
      <c r="K10">
        <v>7</v>
      </c>
      <c r="L10">
        <v>1</v>
      </c>
      <c r="M10">
        <v>0</v>
      </c>
      <c r="O10">
        <f t="shared" si="0"/>
        <v>23</v>
      </c>
      <c r="Q10" t="s">
        <v>34</v>
      </c>
      <c r="R10">
        <f>O11</f>
        <v>4</v>
      </c>
      <c r="S10" s="3">
        <f>R10/R4*100</f>
        <v>5.7142857142857144</v>
      </c>
    </row>
    <row r="11" spans="1:19" x14ac:dyDescent="0.55000000000000004">
      <c r="A11" t="s">
        <v>29</v>
      </c>
      <c r="B11">
        <v>1</v>
      </c>
      <c r="C11">
        <v>0</v>
      </c>
      <c r="D11">
        <v>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O11">
        <f t="shared" si="0"/>
        <v>4</v>
      </c>
      <c r="Q11" t="s">
        <v>24</v>
      </c>
      <c r="R11">
        <f>O9+O18+O24</f>
        <v>35</v>
      </c>
      <c r="S11" s="3">
        <f>R11/R4*100</f>
        <v>50</v>
      </c>
    </row>
    <row r="12" spans="1:19" x14ac:dyDescent="0.55000000000000004">
      <c r="A12" t="s">
        <v>30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O12">
        <f t="shared" si="0"/>
        <v>0</v>
      </c>
      <c r="S12" s="3"/>
    </row>
    <row r="13" spans="1:19" x14ac:dyDescent="0.55000000000000004">
      <c r="A13" s="2" t="s">
        <v>16</v>
      </c>
      <c r="B13">
        <f t="shared" ref="B13:M13" si="1">SUM(B6:B10)</f>
        <v>12</v>
      </c>
      <c r="C13">
        <f t="shared" si="1"/>
        <v>5</v>
      </c>
      <c r="D13">
        <f t="shared" si="1"/>
        <v>3</v>
      </c>
      <c r="E13">
        <f t="shared" si="1"/>
        <v>6</v>
      </c>
      <c r="F13">
        <f t="shared" si="1"/>
        <v>6</v>
      </c>
      <c r="G13">
        <f t="shared" si="1"/>
        <v>13</v>
      </c>
      <c r="H13">
        <f t="shared" si="1"/>
        <v>10</v>
      </c>
      <c r="I13">
        <f t="shared" si="1"/>
        <v>19</v>
      </c>
      <c r="J13">
        <f t="shared" si="1"/>
        <v>14</v>
      </c>
      <c r="K13">
        <f t="shared" si="1"/>
        <v>12</v>
      </c>
      <c r="L13">
        <f t="shared" si="1"/>
        <v>8</v>
      </c>
      <c r="M13">
        <f t="shared" si="1"/>
        <v>3</v>
      </c>
      <c r="O13">
        <f t="shared" si="0"/>
        <v>111</v>
      </c>
    </row>
    <row r="15" spans="1:19" x14ac:dyDescent="0.55000000000000004">
      <c r="A15" t="s">
        <v>8</v>
      </c>
      <c r="O15" s="2" t="s">
        <v>16</v>
      </c>
      <c r="Q15" t="s">
        <v>25</v>
      </c>
      <c r="R15">
        <f>R11+O20+O28</f>
        <v>41</v>
      </c>
    </row>
    <row r="16" spans="1:19" x14ac:dyDescent="0.55000000000000004">
      <c r="A16" t="s">
        <v>9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2</v>
      </c>
      <c r="I16">
        <v>0</v>
      </c>
      <c r="J16">
        <v>0</v>
      </c>
      <c r="K16">
        <v>0</v>
      </c>
      <c r="L16">
        <v>0</v>
      </c>
      <c r="M16">
        <v>0</v>
      </c>
      <c r="O16">
        <f>SUM(B16:M16)</f>
        <v>2</v>
      </c>
      <c r="Q16" t="s">
        <v>18</v>
      </c>
      <c r="R16">
        <f>O9</f>
        <v>24</v>
      </c>
      <c r="S16" s="3">
        <f>R16/R15*100</f>
        <v>58.536585365853654</v>
      </c>
    </row>
    <row r="17" spans="1:19" x14ac:dyDescent="0.55000000000000004">
      <c r="A17" t="s">
        <v>31</v>
      </c>
      <c r="B17">
        <v>0</v>
      </c>
      <c r="C17">
        <v>0</v>
      </c>
      <c r="D17">
        <v>0</v>
      </c>
      <c r="E17">
        <v>1</v>
      </c>
      <c r="F17">
        <v>0</v>
      </c>
      <c r="G17">
        <v>0</v>
      </c>
      <c r="H17">
        <v>2</v>
      </c>
      <c r="I17">
        <v>0</v>
      </c>
      <c r="J17">
        <v>0</v>
      </c>
      <c r="K17">
        <v>0</v>
      </c>
      <c r="L17">
        <v>0</v>
      </c>
      <c r="M17">
        <v>0</v>
      </c>
      <c r="O17">
        <f t="shared" ref="O17:O20" si="2">SUM(B17:M17)</f>
        <v>3</v>
      </c>
      <c r="Q17" t="s">
        <v>26</v>
      </c>
      <c r="R17">
        <f>O18+O20</f>
        <v>6</v>
      </c>
      <c r="S17" s="3">
        <f>R17/R15*100</f>
        <v>14.634146341463413</v>
      </c>
    </row>
    <row r="18" spans="1:19" x14ac:dyDescent="0.55000000000000004">
      <c r="A18" t="s">
        <v>6</v>
      </c>
      <c r="B18">
        <v>0</v>
      </c>
      <c r="C18">
        <v>0</v>
      </c>
      <c r="D18">
        <v>0</v>
      </c>
      <c r="E18">
        <v>3</v>
      </c>
      <c r="F18">
        <v>1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O18">
        <f t="shared" si="2"/>
        <v>5</v>
      </c>
      <c r="Q18" t="s">
        <v>20</v>
      </c>
      <c r="R18">
        <f>O24+O28</f>
        <v>11</v>
      </c>
      <c r="S18" s="3">
        <f>R18/R15*100</f>
        <v>26.829268292682929</v>
      </c>
    </row>
    <row r="19" spans="1:19" x14ac:dyDescent="0.55000000000000004">
      <c r="A19" t="s">
        <v>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</v>
      </c>
      <c r="K19">
        <v>0</v>
      </c>
      <c r="L19">
        <v>0</v>
      </c>
      <c r="M19">
        <v>1</v>
      </c>
      <c r="O19">
        <f t="shared" si="2"/>
        <v>3</v>
      </c>
    </row>
    <row r="20" spans="1:19" x14ac:dyDescent="0.55000000000000004">
      <c r="A20" t="s">
        <v>15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O20">
        <f t="shared" si="2"/>
        <v>1</v>
      </c>
    </row>
    <row r="21" spans="1:19" x14ac:dyDescent="0.55000000000000004">
      <c r="A21" s="2" t="s">
        <v>16</v>
      </c>
      <c r="B21">
        <f t="shared" ref="B21:H21" si="3">SUM(B16:B20)</f>
        <v>0</v>
      </c>
      <c r="C21">
        <f t="shared" si="3"/>
        <v>0</v>
      </c>
      <c r="D21">
        <f t="shared" si="3"/>
        <v>0</v>
      </c>
      <c r="E21">
        <f t="shared" si="3"/>
        <v>4</v>
      </c>
      <c r="F21">
        <f t="shared" si="3"/>
        <v>1</v>
      </c>
      <c r="G21">
        <f t="shared" si="3"/>
        <v>0</v>
      </c>
      <c r="H21">
        <f t="shared" si="3"/>
        <v>4</v>
      </c>
      <c r="I21">
        <f t="shared" ref="I21:M21" si="4">SUM(I16:I19)</f>
        <v>0</v>
      </c>
      <c r="J21">
        <f t="shared" si="4"/>
        <v>3</v>
      </c>
      <c r="K21">
        <f>SUM(K16:K20)</f>
        <v>0</v>
      </c>
      <c r="L21">
        <f t="shared" si="4"/>
        <v>0</v>
      </c>
      <c r="M21">
        <f t="shared" si="4"/>
        <v>1</v>
      </c>
      <c r="O21">
        <f t="shared" ref="O21" si="5">SUM(B21:M21)</f>
        <v>13</v>
      </c>
      <c r="Q21" t="s">
        <v>27</v>
      </c>
      <c r="R21">
        <f>SUM(O7:O12)</f>
        <v>77</v>
      </c>
    </row>
    <row r="23" spans="1:19" x14ac:dyDescent="0.55000000000000004">
      <c r="A23" t="s">
        <v>10</v>
      </c>
      <c r="O23" s="2" t="s">
        <v>16</v>
      </c>
      <c r="Q23" t="s">
        <v>47</v>
      </c>
      <c r="R23">
        <f>O6+O8+O10+O12+O16+O19+O25+O26+O29+O34</f>
        <v>95</v>
      </c>
    </row>
    <row r="24" spans="1:19" x14ac:dyDescent="0.55000000000000004">
      <c r="A24" t="s">
        <v>6</v>
      </c>
      <c r="B24">
        <v>0</v>
      </c>
      <c r="C24">
        <v>0</v>
      </c>
      <c r="D24">
        <v>0</v>
      </c>
      <c r="E24">
        <v>0</v>
      </c>
      <c r="F24">
        <v>0</v>
      </c>
      <c r="G24">
        <v>2</v>
      </c>
      <c r="H24">
        <v>0</v>
      </c>
      <c r="I24">
        <v>3</v>
      </c>
      <c r="J24">
        <v>1</v>
      </c>
      <c r="K24">
        <v>0</v>
      </c>
      <c r="L24">
        <v>0</v>
      </c>
      <c r="M24">
        <v>0</v>
      </c>
      <c r="O24">
        <f>SUM(B24:M24)</f>
        <v>6</v>
      </c>
    </row>
    <row r="25" spans="1:19" x14ac:dyDescent="0.55000000000000004">
      <c r="A25" t="s">
        <v>3</v>
      </c>
      <c r="B25">
        <v>1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O25">
        <f t="shared" ref="O25:O31" si="6">SUM(B25:M25)</f>
        <v>2</v>
      </c>
      <c r="Q25" t="s">
        <v>59</v>
      </c>
      <c r="R25">
        <f>O9+O10+O18+O19+O20+O24+O28+O29+O30</f>
        <v>74</v>
      </c>
    </row>
    <row r="26" spans="1:19" x14ac:dyDescent="0.55000000000000004">
      <c r="A26" t="s">
        <v>5</v>
      </c>
      <c r="B26">
        <v>0</v>
      </c>
      <c r="C26">
        <v>0</v>
      </c>
      <c r="D26">
        <v>0</v>
      </c>
      <c r="E26">
        <v>0</v>
      </c>
      <c r="F26">
        <v>0</v>
      </c>
      <c r="G26">
        <v>2</v>
      </c>
      <c r="H26">
        <v>0</v>
      </c>
      <c r="I26">
        <v>1</v>
      </c>
      <c r="J26">
        <v>0</v>
      </c>
      <c r="K26">
        <v>1</v>
      </c>
      <c r="L26">
        <v>0</v>
      </c>
      <c r="M26">
        <v>0</v>
      </c>
      <c r="O26">
        <f t="shared" si="6"/>
        <v>4</v>
      </c>
    </row>
    <row r="27" spans="1:19" x14ac:dyDescent="0.55000000000000004">
      <c r="A27" t="s">
        <v>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O27">
        <f t="shared" si="6"/>
        <v>1</v>
      </c>
    </row>
    <row r="28" spans="1:19" x14ac:dyDescent="0.55000000000000004">
      <c r="A28" t="s">
        <v>15</v>
      </c>
      <c r="B28">
        <v>0</v>
      </c>
      <c r="C28">
        <v>0</v>
      </c>
      <c r="D28">
        <v>0</v>
      </c>
      <c r="E28">
        <v>0</v>
      </c>
      <c r="F28">
        <v>0</v>
      </c>
      <c r="G28">
        <v>3</v>
      </c>
      <c r="H28">
        <v>0</v>
      </c>
      <c r="I28">
        <v>2</v>
      </c>
      <c r="J28">
        <v>0</v>
      </c>
      <c r="K28">
        <v>0</v>
      </c>
      <c r="L28">
        <v>0</v>
      </c>
      <c r="M28">
        <v>0</v>
      </c>
      <c r="O28">
        <f t="shared" si="6"/>
        <v>5</v>
      </c>
    </row>
    <row r="29" spans="1:19" x14ac:dyDescent="0.55000000000000004">
      <c r="A29" t="s">
        <v>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2</v>
      </c>
      <c r="K29">
        <v>0</v>
      </c>
      <c r="L29">
        <v>1</v>
      </c>
      <c r="M29">
        <v>1</v>
      </c>
      <c r="O29">
        <f t="shared" si="6"/>
        <v>4</v>
      </c>
    </row>
    <row r="30" spans="1:19" x14ac:dyDescent="0.55000000000000004">
      <c r="A30" t="s">
        <v>32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2</v>
      </c>
      <c r="L30">
        <v>0</v>
      </c>
      <c r="M30">
        <v>1</v>
      </c>
      <c r="O30">
        <f t="shared" si="6"/>
        <v>3</v>
      </c>
    </row>
    <row r="31" spans="1:19" x14ac:dyDescent="0.55000000000000004">
      <c r="A31" s="2" t="s">
        <v>16</v>
      </c>
      <c r="B31">
        <f t="shared" ref="B31:J31" si="7">SUM(B24:B30)</f>
        <v>1</v>
      </c>
      <c r="C31">
        <f t="shared" si="7"/>
        <v>0</v>
      </c>
      <c r="D31">
        <f t="shared" si="7"/>
        <v>1</v>
      </c>
      <c r="E31">
        <f t="shared" si="7"/>
        <v>0</v>
      </c>
      <c r="F31">
        <f t="shared" si="7"/>
        <v>0</v>
      </c>
      <c r="G31">
        <f t="shared" si="7"/>
        <v>7</v>
      </c>
      <c r="H31">
        <f t="shared" si="7"/>
        <v>0</v>
      </c>
      <c r="I31">
        <f t="shared" si="7"/>
        <v>6</v>
      </c>
      <c r="J31">
        <f t="shared" si="7"/>
        <v>3</v>
      </c>
      <c r="K31">
        <f>SUM(K24:K29)</f>
        <v>1</v>
      </c>
      <c r="L31">
        <f>SUM(L24:L29)</f>
        <v>1</v>
      </c>
      <c r="M31">
        <f>SUM(M24:M29)</f>
        <v>2</v>
      </c>
      <c r="O31">
        <f t="shared" si="6"/>
        <v>22</v>
      </c>
    </row>
    <row r="33" spans="1:15" x14ac:dyDescent="0.55000000000000004">
      <c r="A33" t="s">
        <v>11</v>
      </c>
      <c r="O33" s="2" t="s">
        <v>16</v>
      </c>
    </row>
    <row r="34" spans="1:15" x14ac:dyDescent="0.55000000000000004">
      <c r="A34" t="s">
        <v>12</v>
      </c>
      <c r="B34">
        <v>0</v>
      </c>
      <c r="C34">
        <v>0</v>
      </c>
      <c r="D34">
        <v>0</v>
      </c>
      <c r="E34">
        <v>0</v>
      </c>
      <c r="F34">
        <v>0</v>
      </c>
      <c r="G34">
        <v>1</v>
      </c>
      <c r="H34">
        <v>0</v>
      </c>
      <c r="I34">
        <v>0</v>
      </c>
      <c r="J34">
        <v>0</v>
      </c>
      <c r="K34">
        <v>0</v>
      </c>
      <c r="L34">
        <v>0</v>
      </c>
      <c r="M34">
        <v>2</v>
      </c>
      <c r="O34">
        <f>SUM(B34:M34)</f>
        <v>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3D0E7-DA74-41E6-91C8-EEC2AAE1E260}">
  <dimension ref="A1:W45"/>
  <sheetViews>
    <sheetView topLeftCell="H1" workbookViewId="0">
      <selection activeCell="T1" sqref="T1"/>
    </sheetView>
  </sheetViews>
  <sheetFormatPr defaultRowHeight="14.4" x14ac:dyDescent="0.55000000000000004"/>
  <cols>
    <col min="1" max="1" width="22.734375" bestFit="1" customWidth="1"/>
    <col min="4" max="4" width="2.578125" customWidth="1"/>
    <col min="7" max="7" width="3.20703125" customWidth="1"/>
    <col min="8" max="8" width="9.15625" bestFit="1" customWidth="1"/>
    <col min="9" max="9" width="9.734375" bestFit="1" customWidth="1"/>
    <col min="10" max="10" width="4.05078125" customWidth="1"/>
    <col min="12" max="12" width="8.15625" customWidth="1"/>
    <col min="13" max="13" width="3.41796875" customWidth="1"/>
    <col min="17" max="17" width="7.68359375" customWidth="1"/>
  </cols>
  <sheetData>
    <row r="1" spans="1:23" x14ac:dyDescent="0.55000000000000004">
      <c r="N1" t="s">
        <v>73</v>
      </c>
    </row>
    <row r="2" spans="1:23" x14ac:dyDescent="0.55000000000000004">
      <c r="B2" s="4">
        <v>43728</v>
      </c>
      <c r="E2" s="4">
        <v>43804</v>
      </c>
      <c r="H2" t="s">
        <v>36</v>
      </c>
      <c r="K2" t="s">
        <v>72</v>
      </c>
      <c r="N2" t="s">
        <v>74</v>
      </c>
      <c r="P2" t="s">
        <v>75</v>
      </c>
    </row>
    <row r="3" spans="1:23" x14ac:dyDescent="0.55000000000000004">
      <c r="B3" t="s">
        <v>16</v>
      </c>
      <c r="C3" t="s">
        <v>21</v>
      </c>
      <c r="E3" t="s">
        <v>16</v>
      </c>
      <c r="F3" t="s">
        <v>21</v>
      </c>
      <c r="H3" t="s">
        <v>49</v>
      </c>
      <c r="I3" t="s">
        <v>46</v>
      </c>
      <c r="K3" t="s">
        <v>16</v>
      </c>
      <c r="L3" t="s">
        <v>21</v>
      </c>
      <c r="N3" t="s">
        <v>49</v>
      </c>
      <c r="O3" t="s">
        <v>76</v>
      </c>
      <c r="P3" t="s">
        <v>49</v>
      </c>
      <c r="Q3" t="s">
        <v>76</v>
      </c>
    </row>
    <row r="4" spans="1:23" x14ac:dyDescent="0.55000000000000004">
      <c r="A4" t="s">
        <v>17</v>
      </c>
      <c r="B4">
        <v>81</v>
      </c>
      <c r="E4">
        <v>70</v>
      </c>
      <c r="H4">
        <f>B4-E4</f>
        <v>11</v>
      </c>
      <c r="I4" s="3">
        <f>(B4-E4)/B4*100</f>
        <v>13.580246913580247</v>
      </c>
      <c r="T4" s="2" t="s">
        <v>37</v>
      </c>
    </row>
    <row r="5" spans="1:23" x14ac:dyDescent="0.55000000000000004">
      <c r="A5" t="s">
        <v>18</v>
      </c>
      <c r="B5">
        <v>62</v>
      </c>
      <c r="C5" s="3">
        <v>76.543209876543202</v>
      </c>
      <c r="E5">
        <v>51</v>
      </c>
      <c r="F5" s="3">
        <v>72.857142857142847</v>
      </c>
      <c r="H5">
        <f t="shared" ref="H5:I17" si="0">B5-E5</f>
        <v>11</v>
      </c>
      <c r="I5" s="3">
        <f t="shared" si="0"/>
        <v>3.6860670194003546</v>
      </c>
      <c r="K5">
        <v>28</v>
      </c>
      <c r="N5">
        <f>B5-K5</f>
        <v>34</v>
      </c>
      <c r="O5" s="3">
        <f>N5/B5*100</f>
        <v>54.838709677419352</v>
      </c>
      <c r="P5">
        <f>E5-K5</f>
        <v>23</v>
      </c>
      <c r="Q5" s="6">
        <f>P5/E5*100</f>
        <v>45.098039215686278</v>
      </c>
      <c r="T5" t="s">
        <v>38</v>
      </c>
    </row>
    <row r="6" spans="1:23" x14ac:dyDescent="0.55000000000000004">
      <c r="A6" t="s">
        <v>19</v>
      </c>
      <c r="B6">
        <v>9</v>
      </c>
      <c r="C6" s="3">
        <v>11.111111111111111</v>
      </c>
      <c r="E6">
        <v>8</v>
      </c>
      <c r="F6" s="3">
        <v>11.428571428571429</v>
      </c>
      <c r="H6">
        <f t="shared" si="0"/>
        <v>1</v>
      </c>
      <c r="I6" s="3">
        <f t="shared" si="0"/>
        <v>-0.31746031746031811</v>
      </c>
      <c r="T6" t="s">
        <v>39</v>
      </c>
    </row>
    <row r="7" spans="1:23" x14ac:dyDescent="0.55000000000000004">
      <c r="A7" t="s">
        <v>20</v>
      </c>
      <c r="B7">
        <v>10</v>
      </c>
      <c r="C7" s="3">
        <v>12.345679012345679</v>
      </c>
      <c r="E7">
        <v>7</v>
      </c>
      <c r="F7" s="3">
        <v>10</v>
      </c>
      <c r="H7">
        <f t="shared" si="0"/>
        <v>3</v>
      </c>
      <c r="I7" s="3">
        <f t="shared" si="0"/>
        <v>2.3456790123456788</v>
      </c>
      <c r="T7" t="s">
        <v>40</v>
      </c>
    </row>
    <row r="8" spans="1:23" x14ac:dyDescent="0.55000000000000004">
      <c r="A8" t="s">
        <v>28</v>
      </c>
      <c r="B8">
        <v>0</v>
      </c>
      <c r="C8" s="3">
        <v>0</v>
      </c>
      <c r="E8">
        <v>1</v>
      </c>
      <c r="F8" s="3">
        <v>1.4285714285714286</v>
      </c>
      <c r="H8">
        <f t="shared" si="0"/>
        <v>-1</v>
      </c>
      <c r="I8" s="3">
        <f t="shared" si="0"/>
        <v>-1.4285714285714286</v>
      </c>
      <c r="T8" t="s">
        <v>41</v>
      </c>
    </row>
    <row r="9" spans="1:23" x14ac:dyDescent="0.55000000000000004">
      <c r="A9" t="s">
        <v>33</v>
      </c>
      <c r="B9">
        <v>31</v>
      </c>
      <c r="C9" s="3">
        <v>39</v>
      </c>
      <c r="E9">
        <v>27</v>
      </c>
      <c r="F9" s="3">
        <v>38.571428571428577</v>
      </c>
      <c r="H9">
        <f t="shared" si="0"/>
        <v>4</v>
      </c>
      <c r="I9" s="3">
        <f t="shared" si="0"/>
        <v>0.4285714285714235</v>
      </c>
      <c r="T9" t="s">
        <v>42</v>
      </c>
    </row>
    <row r="10" spans="1:23" x14ac:dyDescent="0.55000000000000004">
      <c r="A10" t="s">
        <v>34</v>
      </c>
      <c r="B10">
        <v>0</v>
      </c>
      <c r="C10" s="3">
        <v>0</v>
      </c>
      <c r="E10">
        <v>4</v>
      </c>
      <c r="F10" s="3">
        <v>5.7142857142857144</v>
      </c>
      <c r="H10">
        <f t="shared" si="0"/>
        <v>-4</v>
      </c>
      <c r="I10" s="3">
        <f t="shared" si="0"/>
        <v>-5.7142857142857144</v>
      </c>
      <c r="K10">
        <v>10</v>
      </c>
      <c r="N10" s="7" t="s">
        <v>77</v>
      </c>
      <c r="O10" s="7" t="s">
        <v>77</v>
      </c>
      <c r="P10">
        <f>E10-K10</f>
        <v>-6</v>
      </c>
      <c r="Q10" s="6">
        <f>-P10/K10*100</f>
        <v>60</v>
      </c>
      <c r="T10" t="s">
        <v>52</v>
      </c>
    </row>
    <row r="11" spans="1:23" x14ac:dyDescent="0.55000000000000004">
      <c r="A11" t="s">
        <v>24</v>
      </c>
      <c r="B11">
        <v>50</v>
      </c>
      <c r="C11" s="3">
        <v>61.728395061728392</v>
      </c>
      <c r="E11">
        <v>35</v>
      </c>
      <c r="F11" s="3">
        <v>50</v>
      </c>
      <c r="H11">
        <f t="shared" si="0"/>
        <v>15</v>
      </c>
      <c r="I11" s="3">
        <f t="shared" si="0"/>
        <v>11.728395061728392</v>
      </c>
      <c r="K11">
        <v>6</v>
      </c>
      <c r="N11">
        <f>B11-K11</f>
        <v>44</v>
      </c>
      <c r="O11" s="3">
        <f>N11/B11*100</f>
        <v>88</v>
      </c>
      <c r="P11">
        <f>E11-K11</f>
        <v>29</v>
      </c>
      <c r="Q11" s="6">
        <f>P11/E11*100</f>
        <v>82.857142857142861</v>
      </c>
      <c r="T11" t="s">
        <v>92</v>
      </c>
    </row>
    <row r="12" spans="1:23" x14ac:dyDescent="0.55000000000000004">
      <c r="C12" s="3"/>
      <c r="F12" s="3"/>
      <c r="I12" s="3"/>
      <c r="T12" t="s">
        <v>53</v>
      </c>
    </row>
    <row r="13" spans="1:23" x14ac:dyDescent="0.55000000000000004">
      <c r="A13" t="s">
        <v>25</v>
      </c>
      <c r="B13">
        <v>59</v>
      </c>
      <c r="C13" s="3">
        <v>100</v>
      </c>
      <c r="E13">
        <v>41</v>
      </c>
      <c r="F13" s="3">
        <v>100</v>
      </c>
      <c r="H13">
        <f t="shared" si="0"/>
        <v>18</v>
      </c>
      <c r="I13" s="3">
        <f>H13/B13*100</f>
        <v>30.508474576271187</v>
      </c>
      <c r="K13">
        <f>SUM(K14:K17)</f>
        <v>30</v>
      </c>
      <c r="L13">
        <v>100</v>
      </c>
      <c r="N13">
        <f>B13-K13</f>
        <v>29</v>
      </c>
      <c r="O13" s="3">
        <f>N13/B13*100</f>
        <v>49.152542372881356</v>
      </c>
      <c r="P13">
        <f>E13-K13</f>
        <v>11</v>
      </c>
      <c r="Q13" s="6">
        <f>P13/E13*100</f>
        <v>26.829268292682929</v>
      </c>
      <c r="T13" t="s">
        <v>54</v>
      </c>
    </row>
    <row r="14" spans="1:23" x14ac:dyDescent="0.55000000000000004">
      <c r="A14" t="s">
        <v>18</v>
      </c>
      <c r="B14">
        <v>31</v>
      </c>
      <c r="C14" s="3">
        <v>52.542372881355938</v>
      </c>
      <c r="E14">
        <v>24</v>
      </c>
      <c r="F14" s="3">
        <v>58.536585365853654</v>
      </c>
      <c r="H14">
        <f t="shared" si="0"/>
        <v>7</v>
      </c>
      <c r="I14" s="3">
        <f t="shared" si="0"/>
        <v>-5.9942124844977158</v>
      </c>
      <c r="K14">
        <v>6</v>
      </c>
      <c r="L14" s="3">
        <f>K14/K$13*100</f>
        <v>20</v>
      </c>
      <c r="N14">
        <f>B14-K14</f>
        <v>25</v>
      </c>
      <c r="O14" s="3">
        <f>N14/B14*100</f>
        <v>80.645161290322577</v>
      </c>
      <c r="P14">
        <f>E14-K14</f>
        <v>18</v>
      </c>
      <c r="Q14" s="6">
        <f>P14/E14*100</f>
        <v>75</v>
      </c>
      <c r="T14" t="s">
        <v>55</v>
      </c>
      <c r="W14" t="s">
        <v>58</v>
      </c>
    </row>
    <row r="15" spans="1:23" x14ac:dyDescent="0.55000000000000004">
      <c r="A15" t="s">
        <v>26</v>
      </c>
      <c r="B15">
        <v>9</v>
      </c>
      <c r="C15" s="3">
        <v>15.254237288135593</v>
      </c>
      <c r="E15">
        <v>4</v>
      </c>
      <c r="F15" s="3">
        <v>9.7560975609756095</v>
      </c>
      <c r="H15">
        <f t="shared" si="0"/>
        <v>5</v>
      </c>
      <c r="I15" s="3">
        <f t="shared" si="0"/>
        <v>5.4981397271599839</v>
      </c>
      <c r="K15">
        <v>4</v>
      </c>
      <c r="L15" s="3">
        <v>14</v>
      </c>
      <c r="N15">
        <f>B15-K15</f>
        <v>5</v>
      </c>
      <c r="O15" s="3">
        <f>N15/B15*100</f>
        <v>55.555555555555557</v>
      </c>
      <c r="P15">
        <f>E15-K15</f>
        <v>0</v>
      </c>
      <c r="Q15" s="6">
        <f>P15/E15*100</f>
        <v>0</v>
      </c>
    </row>
    <row r="16" spans="1:23" x14ac:dyDescent="0.55000000000000004">
      <c r="A16" t="s">
        <v>20</v>
      </c>
      <c r="B16">
        <v>17</v>
      </c>
      <c r="C16" s="3">
        <v>28.8135593220339</v>
      </c>
      <c r="E16">
        <v>11</v>
      </c>
      <c r="F16" s="3">
        <v>26.829268292682929</v>
      </c>
      <c r="H16">
        <f t="shared" si="0"/>
        <v>6</v>
      </c>
      <c r="I16" s="3">
        <f t="shared" si="0"/>
        <v>1.9842910293509703</v>
      </c>
      <c r="K16">
        <v>17</v>
      </c>
      <c r="L16" s="3">
        <f t="shared" ref="L16" si="1">K16/K$13*100</f>
        <v>56.666666666666664</v>
      </c>
      <c r="N16">
        <f>B16-K16</f>
        <v>0</v>
      </c>
      <c r="O16" s="3">
        <f>N16/B16*100</f>
        <v>0</v>
      </c>
      <c r="P16">
        <f>E16-K16</f>
        <v>-6</v>
      </c>
      <c r="Q16" s="6">
        <f>-P16/E16*100</f>
        <v>54.54545454545454</v>
      </c>
      <c r="T16" t="s">
        <v>56</v>
      </c>
    </row>
    <row r="17" spans="1:20" x14ac:dyDescent="0.55000000000000004">
      <c r="A17" t="s">
        <v>28</v>
      </c>
      <c r="B17">
        <v>0</v>
      </c>
      <c r="C17" s="3">
        <v>0</v>
      </c>
      <c r="E17">
        <v>0</v>
      </c>
      <c r="F17" s="3">
        <v>0</v>
      </c>
      <c r="H17">
        <f t="shared" si="0"/>
        <v>0</v>
      </c>
      <c r="I17" s="3">
        <v>0</v>
      </c>
      <c r="K17">
        <v>3</v>
      </c>
      <c r="L17" s="3">
        <v>9</v>
      </c>
      <c r="N17">
        <f>B17-K17</f>
        <v>-3</v>
      </c>
      <c r="O17" s="3"/>
      <c r="P17">
        <f>E17-K17</f>
        <v>-3</v>
      </c>
      <c r="Q17" s="6"/>
    </row>
    <row r="18" spans="1:20" x14ac:dyDescent="0.55000000000000004">
      <c r="F18" s="3"/>
    </row>
    <row r="19" spans="1:20" x14ac:dyDescent="0.55000000000000004">
      <c r="A19" t="s">
        <v>27</v>
      </c>
      <c r="B19">
        <v>83</v>
      </c>
      <c r="E19">
        <v>77</v>
      </c>
      <c r="F19" s="3"/>
      <c r="H19">
        <f>B19-E19</f>
        <v>6</v>
      </c>
      <c r="I19" s="3">
        <f>H19/B19*100</f>
        <v>7.2289156626506017</v>
      </c>
      <c r="T19" t="s">
        <v>60</v>
      </c>
    </row>
    <row r="20" spans="1:20" x14ac:dyDescent="0.55000000000000004">
      <c r="A20" t="s">
        <v>47</v>
      </c>
      <c r="B20">
        <v>115</v>
      </c>
      <c r="E20">
        <v>95</v>
      </c>
      <c r="H20">
        <f>B20-E20</f>
        <v>20</v>
      </c>
      <c r="I20" s="3">
        <f>H20/B20*100</f>
        <v>17.391304347826086</v>
      </c>
      <c r="T20" t="s">
        <v>61</v>
      </c>
    </row>
    <row r="21" spans="1:20" x14ac:dyDescent="0.55000000000000004">
      <c r="T21" t="s">
        <v>62</v>
      </c>
    </row>
    <row r="22" spans="1:20" x14ac:dyDescent="0.55000000000000004">
      <c r="A22" t="s">
        <v>48</v>
      </c>
      <c r="B22">
        <f>SUM(B23:B25)+3</f>
        <v>203</v>
      </c>
      <c r="C22">
        <v>100</v>
      </c>
      <c r="E22">
        <f>SUM(E23:E25)+3</f>
        <v>149</v>
      </c>
      <c r="F22">
        <v>100</v>
      </c>
      <c r="H22">
        <f>B22-E22</f>
        <v>54</v>
      </c>
      <c r="I22" s="3">
        <f>H22/B22*100</f>
        <v>26.600985221674879</v>
      </c>
      <c r="K22">
        <v>121</v>
      </c>
      <c r="L22">
        <v>100</v>
      </c>
      <c r="N22">
        <f>B22-K22</f>
        <v>82</v>
      </c>
      <c r="O22" s="3">
        <f>B22/K22*100-100</f>
        <v>67.7685950413223</v>
      </c>
      <c r="P22">
        <f>E22-K22</f>
        <v>28</v>
      </c>
      <c r="Q22" s="3">
        <f>E22/K22*100-100</f>
        <v>23.140495867768578</v>
      </c>
    </row>
    <row r="23" spans="1:20" x14ac:dyDescent="0.55000000000000004">
      <c r="A23" t="s">
        <v>43</v>
      </c>
      <c r="B23">
        <v>146</v>
      </c>
      <c r="C23" s="3">
        <f>B23/B$22*100</f>
        <v>71.921182266009851</v>
      </c>
      <c r="E23">
        <v>111</v>
      </c>
      <c r="F23" s="3">
        <f>E23/E$22*100</f>
        <v>74.496644295302019</v>
      </c>
      <c r="H23">
        <f>B23-E23</f>
        <v>35</v>
      </c>
      <c r="I23" s="3">
        <f>C23-F23</f>
        <v>-2.5754620292921686</v>
      </c>
      <c r="K23">
        <v>72</v>
      </c>
      <c r="L23">
        <v>60</v>
      </c>
      <c r="N23">
        <f>B23-K23</f>
        <v>74</v>
      </c>
      <c r="O23" s="3">
        <f>N23/B23*100</f>
        <v>50.684931506849317</v>
      </c>
      <c r="P23">
        <f>E23-K23</f>
        <v>39</v>
      </c>
      <c r="Q23" s="6">
        <f>P23/E23*100</f>
        <v>35.135135135135137</v>
      </c>
      <c r="T23" t="s">
        <v>50</v>
      </c>
    </row>
    <row r="24" spans="1:20" x14ac:dyDescent="0.55000000000000004">
      <c r="A24" t="s">
        <v>44</v>
      </c>
      <c r="B24">
        <v>22</v>
      </c>
      <c r="C24" s="3">
        <f t="shared" ref="C24:C27" si="2">B24/B$22*100</f>
        <v>10.83743842364532</v>
      </c>
      <c r="E24">
        <v>13</v>
      </c>
      <c r="F24" s="3">
        <f t="shared" ref="F24:F27" si="3">E24/E$22*100</f>
        <v>8.724832214765101</v>
      </c>
      <c r="H24">
        <f t="shared" ref="H24:I27" si="4">B24-E24</f>
        <v>9</v>
      </c>
      <c r="I24" s="3">
        <f t="shared" ref="I24:I25" si="5">C24-F24</f>
        <v>2.1126062088802193</v>
      </c>
      <c r="T24" t="s">
        <v>57</v>
      </c>
    </row>
    <row r="25" spans="1:20" x14ac:dyDescent="0.55000000000000004">
      <c r="A25" t="s">
        <v>45</v>
      </c>
      <c r="B25">
        <v>32</v>
      </c>
      <c r="C25" s="3">
        <f t="shared" si="2"/>
        <v>15.763546798029557</v>
      </c>
      <c r="E25">
        <v>22</v>
      </c>
      <c r="F25" s="3">
        <f t="shared" si="3"/>
        <v>14.76510067114094</v>
      </c>
      <c r="H25">
        <f t="shared" si="4"/>
        <v>10</v>
      </c>
      <c r="I25" s="3">
        <f t="shared" si="5"/>
        <v>0.99844612688861645</v>
      </c>
      <c r="L25" s="5"/>
    </row>
    <row r="26" spans="1:20" x14ac:dyDescent="0.55000000000000004">
      <c r="A26" t="s">
        <v>51</v>
      </c>
      <c r="B26">
        <v>3</v>
      </c>
      <c r="C26" s="3">
        <f t="shared" si="2"/>
        <v>1.4778325123152709</v>
      </c>
      <c r="E26">
        <v>3</v>
      </c>
      <c r="F26" s="3">
        <f t="shared" si="3"/>
        <v>2.0134228187919461</v>
      </c>
      <c r="H26" s="3">
        <f t="shared" si="4"/>
        <v>0</v>
      </c>
      <c r="I26" s="3">
        <f t="shared" si="4"/>
        <v>-0.53559030647667516</v>
      </c>
    </row>
    <row r="27" spans="1:20" x14ac:dyDescent="0.55000000000000004">
      <c r="A27" t="s">
        <v>59</v>
      </c>
      <c r="B27">
        <v>95</v>
      </c>
      <c r="C27" s="3">
        <f t="shared" si="2"/>
        <v>46.798029556650242</v>
      </c>
      <c r="E27">
        <v>74</v>
      </c>
      <c r="F27" s="3">
        <f t="shared" si="3"/>
        <v>49.664429530201346</v>
      </c>
      <c r="H27">
        <f t="shared" si="4"/>
        <v>21</v>
      </c>
      <c r="I27" s="3">
        <f t="shared" si="4"/>
        <v>-2.8663999735511041</v>
      </c>
    </row>
    <row r="28" spans="1:20" x14ac:dyDescent="0.55000000000000004">
      <c r="A28" t="s">
        <v>78</v>
      </c>
      <c r="B28">
        <f>SUM(B24:B26)</f>
        <v>57</v>
      </c>
      <c r="C28" s="3">
        <f>B28/B22*100</f>
        <v>28.078817733990146</v>
      </c>
      <c r="E28">
        <f>SUM(E24:E26)</f>
        <v>38</v>
      </c>
      <c r="F28" s="3">
        <f>E28/E22*100</f>
        <v>25.503355704697988</v>
      </c>
      <c r="H28">
        <f t="shared" ref="H28" si="6">B28-E28</f>
        <v>19</v>
      </c>
      <c r="I28" s="3">
        <f t="shared" ref="I28" si="7">C28-F28</f>
        <v>2.575462029292158</v>
      </c>
      <c r="K28">
        <v>49</v>
      </c>
      <c r="L28">
        <v>40</v>
      </c>
      <c r="N28">
        <f>B28-K28</f>
        <v>8</v>
      </c>
      <c r="O28" s="3">
        <f>B28/K28*100-100</f>
        <v>16.326530612244895</v>
      </c>
      <c r="P28">
        <f>E28-K28</f>
        <v>-11</v>
      </c>
      <c r="Q28" s="3">
        <f>E28/K28*100-100</f>
        <v>-22.448979591836732</v>
      </c>
    </row>
    <row r="30" spans="1:20" x14ac:dyDescent="0.55000000000000004">
      <c r="L30" t="s">
        <v>63</v>
      </c>
      <c r="O30" t="s">
        <v>64</v>
      </c>
    </row>
    <row r="31" spans="1:20" ht="14.7" thickBot="1" x14ac:dyDescent="0.6">
      <c r="O31" t="s">
        <v>85</v>
      </c>
      <c r="P31" t="s">
        <v>86</v>
      </c>
      <c r="Q31" t="s">
        <v>87</v>
      </c>
    </row>
    <row r="32" spans="1:20" ht="14.7" thickBot="1" x14ac:dyDescent="0.6">
      <c r="L32" t="s">
        <v>65</v>
      </c>
      <c r="O32" s="8">
        <v>19</v>
      </c>
      <c r="P32" s="9">
        <v>69</v>
      </c>
      <c r="Q32" s="9">
        <v>88</v>
      </c>
    </row>
    <row r="33" spans="12:17" ht="14.7" thickBot="1" x14ac:dyDescent="0.6">
      <c r="L33" t="s">
        <v>66</v>
      </c>
      <c r="O33" s="10">
        <v>7</v>
      </c>
      <c r="P33" s="12">
        <v>25</v>
      </c>
      <c r="Q33" s="12">
        <v>32</v>
      </c>
    </row>
    <row r="34" spans="12:17" ht="14.7" thickBot="1" x14ac:dyDescent="0.6">
      <c r="L34" t="s">
        <v>69</v>
      </c>
      <c r="N34">
        <v>393</v>
      </c>
      <c r="O34" s="13">
        <v>26</v>
      </c>
      <c r="P34" s="12">
        <v>94</v>
      </c>
      <c r="Q34" s="12">
        <v>120</v>
      </c>
    </row>
    <row r="35" spans="12:17" ht="14.7" thickBot="1" x14ac:dyDescent="0.6">
      <c r="L35" t="s">
        <v>67</v>
      </c>
      <c r="N35">
        <v>135</v>
      </c>
      <c r="O35" s="13">
        <v>19</v>
      </c>
      <c r="P35" s="12">
        <v>4</v>
      </c>
      <c r="Q35" s="12">
        <v>23</v>
      </c>
    </row>
    <row r="36" spans="12:17" ht="14.7" thickBot="1" x14ac:dyDescent="0.6">
      <c r="L36" t="s">
        <v>68</v>
      </c>
      <c r="N36">
        <v>100</v>
      </c>
      <c r="O36" s="10">
        <v>57</v>
      </c>
      <c r="P36" s="11">
        <v>4</v>
      </c>
      <c r="Q36" s="12">
        <v>61</v>
      </c>
    </row>
    <row r="38" spans="12:17" x14ac:dyDescent="0.55000000000000004">
      <c r="L38" t="s">
        <v>70</v>
      </c>
    </row>
    <row r="39" spans="12:17" x14ac:dyDescent="0.55000000000000004">
      <c r="L39" t="s">
        <v>69</v>
      </c>
      <c r="N39">
        <v>160</v>
      </c>
      <c r="O39" s="3">
        <f>O34*N39/N34</f>
        <v>10.585241730279899</v>
      </c>
      <c r="P39" s="3">
        <f>P34*N39/N34</f>
        <v>38.269720101781168</v>
      </c>
      <c r="Q39" s="3">
        <f>SUM(O39:P39)</f>
        <v>48.854961832061065</v>
      </c>
    </row>
    <row r="40" spans="12:17" x14ac:dyDescent="0.55000000000000004">
      <c r="L40" t="s">
        <v>67</v>
      </c>
      <c r="N40">
        <v>45</v>
      </c>
      <c r="O40" s="3">
        <f t="shared" ref="O40:O41" si="8">O35*N40/N35</f>
        <v>6.333333333333333</v>
      </c>
      <c r="P40" s="3">
        <f t="shared" ref="P40:P41" si="9">P35*N40/N35</f>
        <v>1.3333333333333333</v>
      </c>
      <c r="Q40" s="3">
        <f t="shared" ref="Q40:Q41" si="10">SUM(O40:P40)</f>
        <v>7.6666666666666661</v>
      </c>
    </row>
    <row r="41" spans="12:17" x14ac:dyDescent="0.55000000000000004">
      <c r="L41" t="s">
        <v>68</v>
      </c>
      <c r="N41">
        <v>16</v>
      </c>
      <c r="O41" s="3">
        <f t="shared" si="8"/>
        <v>9.1199999999999992</v>
      </c>
      <c r="P41" s="3">
        <f t="shared" si="9"/>
        <v>0.64</v>
      </c>
      <c r="Q41" s="3">
        <f t="shared" si="10"/>
        <v>9.76</v>
      </c>
    </row>
    <row r="42" spans="12:17" x14ac:dyDescent="0.55000000000000004">
      <c r="L42" t="s">
        <v>71</v>
      </c>
      <c r="O42" s="3">
        <f>SUM(O39:O41)</f>
        <v>26.03857506361323</v>
      </c>
      <c r="P42" s="3">
        <f t="shared" ref="P42:Q42" si="11">SUM(P39:P41)</f>
        <v>40.243053435114504</v>
      </c>
      <c r="Q42" s="3">
        <f t="shared" si="11"/>
        <v>66.281628498727727</v>
      </c>
    </row>
    <row r="44" spans="12:17" x14ac:dyDescent="0.55000000000000004">
      <c r="L44" t="s">
        <v>79</v>
      </c>
      <c r="Q44" s="3">
        <f>Q42/0.6</f>
        <v>110.46938083121289</v>
      </c>
    </row>
    <row r="45" spans="12:17" x14ac:dyDescent="0.55000000000000004">
      <c r="L45" t="s">
        <v>95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12303-5373-40A0-8F34-A9E89BAB4B28}">
  <dimension ref="A1:D26"/>
  <sheetViews>
    <sheetView tabSelected="1" workbookViewId="0">
      <selection activeCell="F24" sqref="F24"/>
    </sheetView>
  </sheetViews>
  <sheetFormatPr defaultRowHeight="14.4" x14ac:dyDescent="0.55000000000000004"/>
  <cols>
    <col min="1" max="1" width="18.734375" bestFit="1" customWidth="1"/>
  </cols>
  <sheetData>
    <row r="1" spans="1:4" x14ac:dyDescent="0.55000000000000004">
      <c r="A1" s="14" t="s">
        <v>107</v>
      </c>
      <c r="B1" t="s">
        <v>106</v>
      </c>
      <c r="C1" t="s">
        <v>105</v>
      </c>
      <c r="D1" t="s">
        <v>87</v>
      </c>
    </row>
    <row r="2" spans="1:4" x14ac:dyDescent="0.55000000000000004">
      <c r="A2" t="s">
        <v>96</v>
      </c>
      <c r="B2">
        <v>457</v>
      </c>
      <c r="C2">
        <v>446</v>
      </c>
      <c r="D2">
        <f>SUM(B2:C2)</f>
        <v>903</v>
      </c>
    </row>
    <row r="3" spans="1:4" x14ac:dyDescent="0.55000000000000004">
      <c r="A3" t="s">
        <v>97</v>
      </c>
      <c r="B3">
        <v>412</v>
      </c>
      <c r="C3">
        <v>478</v>
      </c>
      <c r="D3">
        <f t="shared" ref="D3:D11" si="0">SUM(B3:C3)</f>
        <v>890</v>
      </c>
    </row>
    <row r="4" spans="1:4" x14ac:dyDescent="0.55000000000000004">
      <c r="A4" t="s">
        <v>98</v>
      </c>
      <c r="B4">
        <v>4</v>
      </c>
      <c r="C4">
        <v>4</v>
      </c>
      <c r="D4">
        <f t="shared" si="0"/>
        <v>8</v>
      </c>
    </row>
    <row r="5" spans="1:4" x14ac:dyDescent="0.55000000000000004">
      <c r="A5" t="s">
        <v>99</v>
      </c>
      <c r="B5">
        <v>2</v>
      </c>
      <c r="C5">
        <v>2</v>
      </c>
      <c r="D5">
        <f t="shared" si="0"/>
        <v>4</v>
      </c>
    </row>
    <row r="6" spans="1:4" x14ac:dyDescent="0.55000000000000004">
      <c r="A6" t="s">
        <v>100</v>
      </c>
      <c r="B6">
        <v>34</v>
      </c>
      <c r="C6">
        <v>32</v>
      </c>
      <c r="D6">
        <f t="shared" si="0"/>
        <v>66</v>
      </c>
    </row>
    <row r="7" spans="1:4" x14ac:dyDescent="0.55000000000000004">
      <c r="A7" t="s">
        <v>101</v>
      </c>
      <c r="B7">
        <v>3</v>
      </c>
      <c r="C7">
        <v>1</v>
      </c>
      <c r="D7">
        <f t="shared" si="0"/>
        <v>4</v>
      </c>
    </row>
    <row r="8" spans="1:4" x14ac:dyDescent="0.55000000000000004">
      <c r="A8" t="s">
        <v>102</v>
      </c>
      <c r="B8">
        <v>86</v>
      </c>
      <c r="C8">
        <v>77</v>
      </c>
      <c r="D8">
        <f t="shared" si="0"/>
        <v>163</v>
      </c>
    </row>
    <row r="9" spans="1:4" x14ac:dyDescent="0.55000000000000004">
      <c r="A9" t="s">
        <v>103</v>
      </c>
      <c r="B9">
        <v>44</v>
      </c>
      <c r="C9">
        <v>46</v>
      </c>
      <c r="D9">
        <f t="shared" si="0"/>
        <v>90</v>
      </c>
    </row>
    <row r="10" spans="1:4" x14ac:dyDescent="0.55000000000000004">
      <c r="A10" t="s">
        <v>104</v>
      </c>
      <c r="B10">
        <v>99</v>
      </c>
      <c r="C10">
        <v>92</v>
      </c>
      <c r="D10">
        <f t="shared" si="0"/>
        <v>191</v>
      </c>
    </row>
    <row r="11" spans="1:4" x14ac:dyDescent="0.55000000000000004">
      <c r="A11" t="s">
        <v>87</v>
      </c>
      <c r="B11">
        <f>SUM(B2:B10)</f>
        <v>1141</v>
      </c>
      <c r="C11">
        <f>SUM(C2:C10)</f>
        <v>1178</v>
      </c>
      <c r="D11">
        <f t="shared" si="0"/>
        <v>2319</v>
      </c>
    </row>
    <row r="13" spans="1:4" x14ac:dyDescent="0.55000000000000004">
      <c r="A13" s="14" t="s">
        <v>108</v>
      </c>
      <c r="B13" t="s">
        <v>106</v>
      </c>
      <c r="C13" t="s">
        <v>105</v>
      </c>
      <c r="D13" t="s">
        <v>87</v>
      </c>
    </row>
    <row r="14" spans="1:4" x14ac:dyDescent="0.55000000000000004">
      <c r="A14" t="s">
        <v>96</v>
      </c>
      <c r="B14" s="15">
        <f>B2/B$11*100</f>
        <v>40.05258545135846</v>
      </c>
      <c r="C14" s="15">
        <f>C2/C$11*100</f>
        <v>37.860780984719867</v>
      </c>
      <c r="D14" s="15">
        <f>D2/D$11*100</f>
        <v>38.939197930142306</v>
      </c>
    </row>
    <row r="15" spans="1:4" x14ac:dyDescent="0.55000000000000004">
      <c r="A15" t="s">
        <v>97</v>
      </c>
      <c r="B15" s="15">
        <f t="shared" ref="B15:D15" si="1">B3/B$11*100</f>
        <v>36.108676599474144</v>
      </c>
      <c r="C15" s="15">
        <f t="shared" si="1"/>
        <v>40.577249575551782</v>
      </c>
      <c r="D15" s="15">
        <f t="shared" si="1"/>
        <v>38.378611470461408</v>
      </c>
    </row>
    <row r="16" spans="1:4" x14ac:dyDescent="0.55000000000000004">
      <c r="A16" t="s">
        <v>98</v>
      </c>
      <c r="B16" s="15">
        <f t="shared" ref="B16:D16" si="2">B4/B$11*100</f>
        <v>0.35056967572304998</v>
      </c>
      <c r="C16" s="15">
        <f t="shared" si="2"/>
        <v>0.3395585738539898</v>
      </c>
      <c r="D16" s="15">
        <f t="shared" si="2"/>
        <v>0.34497628288055199</v>
      </c>
    </row>
    <row r="17" spans="1:4" x14ac:dyDescent="0.55000000000000004">
      <c r="A17" t="s">
        <v>99</v>
      </c>
      <c r="B17" s="15">
        <f t="shared" ref="B17:D17" si="3">B5/B$11*100</f>
        <v>0.17528483786152499</v>
      </c>
      <c r="C17" s="15">
        <f t="shared" si="3"/>
        <v>0.1697792869269949</v>
      </c>
      <c r="D17" s="15">
        <f t="shared" si="3"/>
        <v>0.17248814144027599</v>
      </c>
    </row>
    <row r="18" spans="1:4" x14ac:dyDescent="0.55000000000000004">
      <c r="A18" t="s">
        <v>100</v>
      </c>
      <c r="B18" s="15">
        <f t="shared" ref="B18:D18" si="4">B6/B$11*100</f>
        <v>2.9798422436459244</v>
      </c>
      <c r="C18" s="15">
        <f t="shared" si="4"/>
        <v>2.7164685908319184</v>
      </c>
      <c r="D18" s="15">
        <f t="shared" si="4"/>
        <v>2.8460543337645539</v>
      </c>
    </row>
    <row r="19" spans="1:4" x14ac:dyDescent="0.55000000000000004">
      <c r="A19" t="s">
        <v>101</v>
      </c>
      <c r="B19" s="15">
        <f t="shared" ref="B19:D19" si="5">B7/B$11*100</f>
        <v>0.26292725679228746</v>
      </c>
      <c r="C19" s="15">
        <f t="shared" si="5"/>
        <v>8.4889643463497449E-2</v>
      </c>
      <c r="D19" s="15">
        <f t="shared" si="5"/>
        <v>0.17248814144027599</v>
      </c>
    </row>
    <row r="20" spans="1:4" x14ac:dyDescent="0.55000000000000004">
      <c r="A20" t="s">
        <v>102</v>
      </c>
      <c r="B20" s="15">
        <f t="shared" ref="B20:D20" si="6">B8/B$11*100</f>
        <v>7.5372480280455729</v>
      </c>
      <c r="C20" s="15">
        <f t="shared" si="6"/>
        <v>6.5365025466893041</v>
      </c>
      <c r="D20" s="15">
        <f t="shared" si="6"/>
        <v>7.028891763691246</v>
      </c>
    </row>
    <row r="21" spans="1:4" x14ac:dyDescent="0.55000000000000004">
      <c r="A21" t="s">
        <v>103</v>
      </c>
      <c r="B21" s="15">
        <f t="shared" ref="B21:D21" si="7">B9/B$11*100</f>
        <v>3.8562664329535492</v>
      </c>
      <c r="C21" s="15">
        <f t="shared" si="7"/>
        <v>3.9049235993208828</v>
      </c>
      <c r="D21" s="15">
        <f t="shared" si="7"/>
        <v>3.8809831824062093</v>
      </c>
    </row>
    <row r="22" spans="1:4" x14ac:dyDescent="0.55000000000000004">
      <c r="A22" t="s">
        <v>104</v>
      </c>
      <c r="B22" s="15">
        <f t="shared" ref="B22:D22" si="8">B10/B$11*100</f>
        <v>8.6765994741454868</v>
      </c>
      <c r="C22" s="15">
        <f t="shared" si="8"/>
        <v>7.8098471986417657</v>
      </c>
      <c r="D22" s="15">
        <f t="shared" si="8"/>
        <v>8.2363087537731783</v>
      </c>
    </row>
    <row r="23" spans="1:4" x14ac:dyDescent="0.55000000000000004">
      <c r="A23" t="s">
        <v>87</v>
      </c>
      <c r="B23" s="15">
        <f t="shared" ref="B23:D23" si="9">B11/B$11*100</f>
        <v>100</v>
      </c>
      <c r="C23" s="15">
        <f t="shared" si="9"/>
        <v>100</v>
      </c>
      <c r="D23" s="15">
        <f t="shared" si="9"/>
        <v>100</v>
      </c>
    </row>
    <row r="25" spans="1:4" x14ac:dyDescent="0.55000000000000004">
      <c r="A25" t="s">
        <v>109</v>
      </c>
      <c r="B25" s="15">
        <f>B14+B15+B16+B17+B22</f>
        <v>85.363716038562671</v>
      </c>
      <c r="C25" s="15">
        <f>C14+C15+C16+C17+C22</f>
        <v>86.757215619694392</v>
      </c>
      <c r="D25" s="15">
        <f>D14+D15+D16+D17+D22</f>
        <v>86.071582578697729</v>
      </c>
    </row>
    <row r="26" spans="1:4" x14ac:dyDescent="0.55000000000000004">
      <c r="A26" t="s">
        <v>110</v>
      </c>
      <c r="B26" s="15">
        <f>B18+B19+B20+B21</f>
        <v>14.636283961437336</v>
      </c>
      <c r="C26" s="15">
        <f>C18+C19+C20+C21</f>
        <v>13.242784380305602</v>
      </c>
      <c r="D26" s="15">
        <f>D18+D19+D20+D21</f>
        <v>13.928417421302285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5C38E-3F9E-44DD-9828-9210CC76A986}">
  <dimension ref="A1:S26"/>
  <sheetViews>
    <sheetView workbookViewId="0">
      <selection activeCell="H28" sqref="H28"/>
    </sheetView>
  </sheetViews>
  <sheetFormatPr defaultRowHeight="14.4" x14ac:dyDescent="0.55000000000000004"/>
  <cols>
    <col min="1" max="1" width="20.5234375" bestFit="1" customWidth="1"/>
    <col min="5" max="5" width="2.734375" customWidth="1"/>
    <col min="6" max="6" width="15.9453125" bestFit="1" customWidth="1"/>
    <col min="12" max="12" width="3.26171875" customWidth="1"/>
    <col min="13" max="13" width="19.20703125" bestFit="1" customWidth="1"/>
  </cols>
  <sheetData>
    <row r="1" spans="1:16" x14ac:dyDescent="0.55000000000000004">
      <c r="B1" t="s">
        <v>82</v>
      </c>
      <c r="G1" t="s">
        <v>82</v>
      </c>
      <c r="J1" t="s">
        <v>73</v>
      </c>
      <c r="N1" t="s">
        <v>82</v>
      </c>
    </row>
    <row r="2" spans="1:16" x14ac:dyDescent="0.55000000000000004">
      <c r="B2" s="4">
        <v>43728</v>
      </c>
      <c r="C2" s="4">
        <v>43804</v>
      </c>
      <c r="D2" t="s">
        <v>81</v>
      </c>
      <c r="G2" s="4">
        <v>43728</v>
      </c>
      <c r="H2" s="4">
        <v>43804</v>
      </c>
      <c r="I2" t="s">
        <v>88</v>
      </c>
      <c r="J2" t="s">
        <v>89</v>
      </c>
      <c r="K2" t="s">
        <v>75</v>
      </c>
      <c r="N2" s="4">
        <v>43728</v>
      </c>
      <c r="O2" s="4">
        <v>43804</v>
      </c>
      <c r="P2" t="s">
        <v>81</v>
      </c>
    </row>
    <row r="3" spans="1:16" x14ac:dyDescent="0.55000000000000004">
      <c r="A3" t="s">
        <v>48</v>
      </c>
      <c r="B3" s="3">
        <v>203</v>
      </c>
      <c r="C3" s="3">
        <v>149</v>
      </c>
      <c r="D3" s="3">
        <v>54</v>
      </c>
      <c r="F3" t="s">
        <v>48</v>
      </c>
      <c r="G3">
        <v>203</v>
      </c>
      <c r="H3">
        <v>149</v>
      </c>
      <c r="I3">
        <v>121</v>
      </c>
      <c r="J3">
        <v>82</v>
      </c>
      <c r="K3">
        <v>28</v>
      </c>
      <c r="M3" t="s">
        <v>25</v>
      </c>
      <c r="N3">
        <v>59</v>
      </c>
      <c r="O3">
        <v>41</v>
      </c>
      <c r="P3">
        <f>N3-O3</f>
        <v>18</v>
      </c>
    </row>
    <row r="4" spans="1:16" x14ac:dyDescent="0.55000000000000004">
      <c r="A4" t="s">
        <v>80</v>
      </c>
      <c r="B4">
        <v>81</v>
      </c>
      <c r="C4">
        <v>70</v>
      </c>
      <c r="D4">
        <f>B4-C4</f>
        <v>11</v>
      </c>
      <c r="F4" t="s">
        <v>43</v>
      </c>
      <c r="G4">
        <v>146</v>
      </c>
      <c r="H4">
        <v>111</v>
      </c>
      <c r="I4">
        <v>72</v>
      </c>
      <c r="J4">
        <v>74</v>
      </c>
      <c r="K4">
        <v>39</v>
      </c>
      <c r="M4" t="s">
        <v>18</v>
      </c>
      <c r="N4">
        <v>31</v>
      </c>
      <c r="O4">
        <v>24</v>
      </c>
      <c r="P4">
        <f>N4-O4</f>
        <v>7</v>
      </c>
    </row>
    <row r="5" spans="1:16" x14ac:dyDescent="0.55000000000000004">
      <c r="A5" t="s">
        <v>47</v>
      </c>
      <c r="B5">
        <v>115</v>
      </c>
      <c r="C5">
        <v>95</v>
      </c>
      <c r="D5">
        <f>B5-C5</f>
        <v>20</v>
      </c>
      <c r="F5" t="s">
        <v>91</v>
      </c>
      <c r="G5">
        <v>57</v>
      </c>
      <c r="H5">
        <v>38</v>
      </c>
      <c r="I5">
        <v>49</v>
      </c>
      <c r="J5">
        <v>8</v>
      </c>
      <c r="K5">
        <v>-11</v>
      </c>
      <c r="M5" t="s">
        <v>26</v>
      </c>
      <c r="N5">
        <v>9</v>
      </c>
      <c r="O5">
        <v>4</v>
      </c>
      <c r="P5">
        <f>N5-O5</f>
        <v>5</v>
      </c>
    </row>
    <row r="6" spans="1:16" x14ac:dyDescent="0.55000000000000004">
      <c r="A6" t="s">
        <v>27</v>
      </c>
      <c r="B6">
        <v>83</v>
      </c>
      <c r="C6">
        <v>77</v>
      </c>
      <c r="D6">
        <f>B6-C6</f>
        <v>6</v>
      </c>
      <c r="M6" t="s">
        <v>20</v>
      </c>
      <c r="N6">
        <v>17</v>
      </c>
      <c r="O6">
        <v>11</v>
      </c>
      <c r="P6">
        <f>N6-O6</f>
        <v>6</v>
      </c>
    </row>
    <row r="7" spans="1:16" x14ac:dyDescent="0.55000000000000004">
      <c r="A7" t="s">
        <v>59</v>
      </c>
      <c r="B7" s="3">
        <v>95</v>
      </c>
      <c r="C7" s="3">
        <v>74</v>
      </c>
      <c r="D7" s="3">
        <v>21</v>
      </c>
      <c r="M7" t="s">
        <v>28</v>
      </c>
      <c r="N7">
        <v>0</v>
      </c>
      <c r="O7">
        <v>0</v>
      </c>
      <c r="P7">
        <f>N7-O7</f>
        <v>0</v>
      </c>
    </row>
    <row r="8" spans="1:16" x14ac:dyDescent="0.55000000000000004">
      <c r="G8" t="s">
        <v>83</v>
      </c>
      <c r="J8" t="s">
        <v>90</v>
      </c>
    </row>
    <row r="9" spans="1:16" x14ac:dyDescent="0.55000000000000004">
      <c r="G9" s="4">
        <v>43728</v>
      </c>
      <c r="H9" s="4">
        <v>43804</v>
      </c>
      <c r="I9" t="s">
        <v>88</v>
      </c>
      <c r="J9" t="s">
        <v>89</v>
      </c>
      <c r="K9" t="s">
        <v>75</v>
      </c>
      <c r="N9" t="s">
        <v>83</v>
      </c>
      <c r="P9" t="s">
        <v>84</v>
      </c>
    </row>
    <row r="10" spans="1:16" x14ac:dyDescent="0.55000000000000004">
      <c r="B10" t="s">
        <v>83</v>
      </c>
      <c r="D10" t="s">
        <v>84</v>
      </c>
      <c r="F10" t="s">
        <v>48</v>
      </c>
      <c r="G10" s="3">
        <v>100</v>
      </c>
      <c r="H10" s="3">
        <v>100</v>
      </c>
      <c r="I10" s="3">
        <v>100</v>
      </c>
      <c r="J10" s="3">
        <v>67.7685950413223</v>
      </c>
      <c r="K10" s="3">
        <v>23.140495867768578</v>
      </c>
      <c r="N10" s="4">
        <v>43728</v>
      </c>
      <c r="O10" s="4">
        <v>43804</v>
      </c>
      <c r="P10" t="s">
        <v>81</v>
      </c>
    </row>
    <row r="11" spans="1:16" x14ac:dyDescent="0.55000000000000004">
      <c r="B11" s="4">
        <v>43728</v>
      </c>
      <c r="C11" s="4">
        <v>43804</v>
      </c>
      <c r="D11" t="s">
        <v>81</v>
      </c>
      <c r="F11" t="s">
        <v>43</v>
      </c>
      <c r="G11" s="3">
        <v>71.921182266009851</v>
      </c>
      <c r="H11" s="3">
        <v>74.496644295302019</v>
      </c>
      <c r="I11" s="3">
        <v>60</v>
      </c>
      <c r="J11" s="3">
        <v>50.684931506849317</v>
      </c>
      <c r="K11" s="3">
        <v>35.135135135135137</v>
      </c>
      <c r="M11" t="s">
        <v>25</v>
      </c>
      <c r="N11" s="3">
        <v>100</v>
      </c>
      <c r="O11" s="3">
        <v>100</v>
      </c>
      <c r="P11" s="3">
        <f>P3/N3*100</f>
        <v>30.508474576271187</v>
      </c>
    </row>
    <row r="12" spans="1:16" x14ac:dyDescent="0.55000000000000004">
      <c r="A12" t="s">
        <v>48</v>
      </c>
      <c r="B12" s="3">
        <v>100</v>
      </c>
      <c r="C12" s="3">
        <v>100</v>
      </c>
      <c r="D12" s="3">
        <v>26.600985221674879</v>
      </c>
      <c r="F12" t="s">
        <v>91</v>
      </c>
      <c r="G12" s="3">
        <v>28.078817733990146</v>
      </c>
      <c r="H12" s="3">
        <v>25.503355704697988</v>
      </c>
      <c r="I12" s="3">
        <v>40</v>
      </c>
      <c r="J12" s="3">
        <v>16.326530612244895</v>
      </c>
      <c r="K12" s="3">
        <v>-22.448979591836732</v>
      </c>
      <c r="M12" t="s">
        <v>18</v>
      </c>
      <c r="N12" s="3">
        <v>52.542372881355938</v>
      </c>
      <c r="O12" s="3">
        <v>58.536585365853654</v>
      </c>
      <c r="P12" s="3">
        <f>N12-O12</f>
        <v>-5.9942124844977158</v>
      </c>
    </row>
    <row r="13" spans="1:16" x14ac:dyDescent="0.55000000000000004">
      <c r="A13" t="s">
        <v>80</v>
      </c>
      <c r="B13" s="3">
        <f>B4/B3*100</f>
        <v>39.901477832512313</v>
      </c>
      <c r="C13" s="3">
        <f>C4/C3*100</f>
        <v>46.979865771812079</v>
      </c>
      <c r="D13" s="3">
        <f>B13-C13</f>
        <v>-7.0783879392997662</v>
      </c>
      <c r="M13" t="s">
        <v>26</v>
      </c>
      <c r="N13" s="3">
        <v>15.254237288135593</v>
      </c>
      <c r="O13" s="3">
        <v>9.7560975609756095</v>
      </c>
      <c r="P13" s="3">
        <f>N13-O13</f>
        <v>5.4981397271599839</v>
      </c>
    </row>
    <row r="14" spans="1:16" x14ac:dyDescent="0.55000000000000004">
      <c r="A14" t="s">
        <v>47</v>
      </c>
      <c r="B14">
        <v>60</v>
      </c>
      <c r="C14">
        <v>53</v>
      </c>
      <c r="D14" s="3">
        <f>B14-C14</f>
        <v>7</v>
      </c>
      <c r="M14" t="s">
        <v>20</v>
      </c>
      <c r="N14" s="3">
        <v>28.8135593220339</v>
      </c>
      <c r="O14" s="3">
        <v>26.829268292682929</v>
      </c>
      <c r="P14" s="3">
        <f>N14-O14</f>
        <v>1.9842910293509703</v>
      </c>
    </row>
    <row r="15" spans="1:16" x14ac:dyDescent="0.55000000000000004">
      <c r="A15" t="s">
        <v>27</v>
      </c>
      <c r="B15" s="3">
        <f>B6/B3*100</f>
        <v>40.88669950738916</v>
      </c>
      <c r="C15" s="3">
        <f>C6/C3*100</f>
        <v>51.677852348993291</v>
      </c>
      <c r="D15" s="3">
        <v>11</v>
      </c>
      <c r="G15" t="s">
        <v>82</v>
      </c>
      <c r="M15" t="s">
        <v>28</v>
      </c>
      <c r="N15" s="3">
        <v>0</v>
      </c>
      <c r="O15" s="3">
        <v>0</v>
      </c>
      <c r="P15" s="3">
        <v>0</v>
      </c>
    </row>
    <row r="16" spans="1:16" x14ac:dyDescent="0.55000000000000004">
      <c r="A16" t="s">
        <v>59</v>
      </c>
      <c r="B16" s="3">
        <v>46.798029556650242</v>
      </c>
      <c r="C16" s="3">
        <v>49.664429530201346</v>
      </c>
      <c r="D16" s="3">
        <v>-2.8663999735511041</v>
      </c>
      <c r="G16" s="4">
        <v>43728</v>
      </c>
      <c r="H16" s="4">
        <v>43804</v>
      </c>
      <c r="I16" t="s">
        <v>81</v>
      </c>
    </row>
    <row r="17" spans="1:19" x14ac:dyDescent="0.55000000000000004">
      <c r="F17" t="s">
        <v>48</v>
      </c>
      <c r="G17" s="3">
        <v>203</v>
      </c>
      <c r="H17" s="3">
        <v>149</v>
      </c>
      <c r="I17" s="3">
        <v>54</v>
      </c>
    </row>
    <row r="18" spans="1:19" x14ac:dyDescent="0.55000000000000004">
      <c r="F18" t="s">
        <v>43</v>
      </c>
      <c r="G18" s="3">
        <v>146</v>
      </c>
      <c r="H18" s="3">
        <v>111</v>
      </c>
      <c r="I18" s="3">
        <v>35</v>
      </c>
      <c r="N18" t="s">
        <v>88</v>
      </c>
      <c r="P18" t="s">
        <v>73</v>
      </c>
      <c r="R18" t="s">
        <v>90</v>
      </c>
    </row>
    <row r="19" spans="1:19" x14ac:dyDescent="0.55000000000000004">
      <c r="B19" t="s">
        <v>83</v>
      </c>
      <c r="D19" t="s">
        <v>84</v>
      </c>
      <c r="F19" t="s">
        <v>44</v>
      </c>
      <c r="G19" s="3">
        <v>22</v>
      </c>
      <c r="H19" s="3">
        <v>13</v>
      </c>
      <c r="I19" s="3">
        <v>9</v>
      </c>
      <c r="N19" t="s">
        <v>93</v>
      </c>
      <c r="O19" t="s">
        <v>94</v>
      </c>
      <c r="P19" t="s">
        <v>89</v>
      </c>
      <c r="Q19" t="s">
        <v>75</v>
      </c>
      <c r="R19" t="s">
        <v>89</v>
      </c>
      <c r="S19" t="s">
        <v>75</v>
      </c>
    </row>
    <row r="20" spans="1:19" x14ac:dyDescent="0.55000000000000004">
      <c r="B20" s="4">
        <v>43728</v>
      </c>
      <c r="C20" s="4">
        <v>43804</v>
      </c>
      <c r="D20" t="s">
        <v>81</v>
      </c>
      <c r="F20" t="s">
        <v>45</v>
      </c>
      <c r="G20" s="3">
        <v>32</v>
      </c>
      <c r="H20" s="3">
        <v>22</v>
      </c>
      <c r="I20" s="3">
        <v>10</v>
      </c>
      <c r="M20" t="s">
        <v>25</v>
      </c>
      <c r="N20">
        <v>30</v>
      </c>
      <c r="O20">
        <v>100</v>
      </c>
      <c r="P20">
        <v>29</v>
      </c>
      <c r="Q20">
        <v>11</v>
      </c>
      <c r="R20" s="3">
        <v>49.152542372881356</v>
      </c>
      <c r="S20" s="3">
        <v>26.829268292682929</v>
      </c>
    </row>
    <row r="21" spans="1:19" x14ac:dyDescent="0.55000000000000004">
      <c r="A21" t="s">
        <v>48</v>
      </c>
      <c r="B21" s="3">
        <v>100</v>
      </c>
      <c r="C21" s="3">
        <v>100</v>
      </c>
      <c r="D21" s="3">
        <v>26.600985221674879</v>
      </c>
      <c r="F21" t="s">
        <v>51</v>
      </c>
      <c r="G21" s="3">
        <v>3</v>
      </c>
      <c r="H21" s="3">
        <v>3</v>
      </c>
      <c r="I21" s="3">
        <v>0</v>
      </c>
      <c r="M21" t="s">
        <v>18</v>
      </c>
      <c r="N21">
        <v>6</v>
      </c>
      <c r="O21">
        <v>20</v>
      </c>
      <c r="P21">
        <v>25</v>
      </c>
      <c r="Q21">
        <v>18</v>
      </c>
      <c r="R21" s="3">
        <v>80.645161290322577</v>
      </c>
      <c r="S21" s="3">
        <v>75</v>
      </c>
    </row>
    <row r="22" spans="1:19" x14ac:dyDescent="0.55000000000000004">
      <c r="A22" t="s">
        <v>43</v>
      </c>
      <c r="B22" s="3">
        <v>71.921182266009851</v>
      </c>
      <c r="C22" s="3">
        <v>74.496644295302019</v>
      </c>
      <c r="D22" s="3">
        <f>B22-C22</f>
        <v>-2.5754620292921686</v>
      </c>
      <c r="F22" t="s">
        <v>91</v>
      </c>
      <c r="G22" s="3">
        <v>57</v>
      </c>
      <c r="H22" s="3">
        <v>38</v>
      </c>
      <c r="I22" s="3">
        <v>19</v>
      </c>
      <c r="M22" t="s">
        <v>26</v>
      </c>
      <c r="N22">
        <v>4</v>
      </c>
      <c r="O22">
        <v>14</v>
      </c>
      <c r="P22">
        <v>5</v>
      </c>
      <c r="Q22">
        <v>0</v>
      </c>
      <c r="R22" s="3">
        <v>55.555555555555557</v>
      </c>
      <c r="S22" s="3">
        <v>0</v>
      </c>
    </row>
    <row r="23" spans="1:19" x14ac:dyDescent="0.55000000000000004">
      <c r="A23" t="s">
        <v>44</v>
      </c>
      <c r="B23" s="3">
        <v>10.83743842364532</v>
      </c>
      <c r="C23" s="3">
        <v>8.724832214765101</v>
      </c>
      <c r="D23" s="3">
        <v>2.1126062088802193</v>
      </c>
      <c r="M23" t="s">
        <v>20</v>
      </c>
      <c r="N23">
        <v>17</v>
      </c>
      <c r="O23" s="3">
        <v>56.666666666666664</v>
      </c>
      <c r="P23">
        <v>0</v>
      </c>
      <c r="Q23">
        <v>-6</v>
      </c>
      <c r="R23">
        <v>0</v>
      </c>
      <c r="S23" s="3">
        <v>54.54545454545454</v>
      </c>
    </row>
    <row r="24" spans="1:19" x14ac:dyDescent="0.55000000000000004">
      <c r="A24" t="s">
        <v>45</v>
      </c>
      <c r="B24" s="3">
        <v>15.763546798029557</v>
      </c>
      <c r="C24" s="3">
        <v>14.76510067114094</v>
      </c>
      <c r="D24" s="3">
        <v>0.99844612688861645</v>
      </c>
      <c r="M24" t="s">
        <v>28</v>
      </c>
      <c r="N24">
        <v>3</v>
      </c>
      <c r="O24">
        <v>9</v>
      </c>
      <c r="P24">
        <v>-3</v>
      </c>
      <c r="Q24">
        <v>-3</v>
      </c>
    </row>
    <row r="25" spans="1:19" x14ac:dyDescent="0.55000000000000004">
      <c r="A25" t="s">
        <v>51</v>
      </c>
      <c r="B25" s="3">
        <v>1.4778325123152709</v>
      </c>
      <c r="C25" s="3">
        <v>2.0134228187919461</v>
      </c>
      <c r="D25" s="3">
        <v>-0.53559030647667516</v>
      </c>
    </row>
    <row r="26" spans="1:19" x14ac:dyDescent="0.55000000000000004">
      <c r="A26" t="s">
        <v>91</v>
      </c>
      <c r="B26" s="3">
        <v>28.078817733990146</v>
      </c>
      <c r="C26" s="3">
        <v>25.503355704697988</v>
      </c>
      <c r="D26" s="3">
        <v>2.575462029292158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20Sept19</vt:lpstr>
      <vt:lpstr>5Dec19</vt:lpstr>
      <vt:lpstr>Comparison</vt:lpstr>
      <vt:lpstr>Mode Survey Sept 2021</vt:lpstr>
      <vt:lpstr>For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 Qbst</cp:lastModifiedBy>
  <dcterms:created xsi:type="dcterms:W3CDTF">2019-09-20T08:15:52Z</dcterms:created>
  <dcterms:modified xsi:type="dcterms:W3CDTF">2023-05-08T22:41:35Z</dcterms:modified>
</cp:coreProperties>
</file>